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774" documentId="8_{31E7DE4B-A4CA-4B8D-808E-55568D41201F}" xr6:coauthVersionLast="47" xr6:coauthVersionMax="47" xr10:uidLastSave="{1BA10067-0F5E-4BF5-AF2E-48E1E7B6F012}"/>
  <bookViews>
    <workbookView xWindow="-120" yWindow="-120" windowWidth="29040" windowHeight="15720" firstSheet="1" activeTab="3"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2023'!$A$10:$AH$175</definedName>
    <definedName name="_xlnm._FilterDatabase" localSheetId="5" hidden="1">'PAIA 612 PAA 2023'!$A$9:$P$173</definedName>
    <definedName name="_xlnm._FilterDatabase" localSheetId="12" hidden="1">'PAIA 612 PAAC 2023'!$A$9:$P$27</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2023'!$A$10:$AH$175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[1]Listas!$AA$2:$AA$10</definedName>
    <definedName name="Dependencia" localSheetId="16">[1]Listas!$AA$2:$AA$10</definedName>
    <definedName name="Dependencia" localSheetId="12">[2]Listas!$AB$2:$AB$10</definedName>
    <definedName name="Dependencia" localSheetId="8">[3]Listas!$AB$2:$AB$10</definedName>
    <definedName name="Dependencia" localSheetId="13">[4]Listas!$AB$2:$AB$10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[1]Listas!$AE$2:$AE$10</definedName>
    <definedName name="Lideres" localSheetId="16">[1]Listas!$AE$2:$AE$10</definedName>
    <definedName name="Lideres" localSheetId="12">[2]Listas!$AF$2:$AF$10</definedName>
    <definedName name="Lideres" localSheetId="8">[3]Listas!$AF$2:$AF$10</definedName>
    <definedName name="Lideres" localSheetId="13">[4]Listas!$AF$2:$AF$10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[2]Listas!$A$2:$A$5</definedName>
    <definedName name="Perspectiva" localSheetId="8">[3]Listas!$A$2:$A$5</definedName>
    <definedName name="Perspectiva" localSheetId="13">[4]Listas!$A$2:$A$5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[2]Listas!$AG$2:$AG$102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E68" i="1" l="1"/>
  <c r="M27" i="1" l="1"/>
  <c r="D26" i="19" l="1"/>
  <c r="D25" i="19"/>
  <c r="D24" i="19"/>
  <c r="D23" i="19"/>
  <c r="B23" i="19"/>
  <c r="D22" i="19"/>
  <c r="D21" i="19"/>
  <c r="B21" i="19"/>
  <c r="D20" i="19"/>
  <c r="D19" i="19"/>
  <c r="D17" i="19"/>
  <c r="D16" i="19"/>
  <c r="D15" i="19"/>
  <c r="D14" i="19"/>
  <c r="D13" i="19"/>
  <c r="D12" i="19"/>
  <c r="D11" i="19"/>
  <c r="B11" i="19"/>
  <c r="C42" i="1" l="1"/>
  <c r="C43"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<sst xmlns="http://schemas.openxmlformats.org/spreadsheetml/2006/main" count="2404" uniqueCount="1149">
  <si>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</si>
  <si>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</si>
  <si>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</si>
  <si>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</si>
  <si>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</si>
  <si>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</si>
  <si>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</si>
  <si>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</si>
  <si>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</si>
  <si>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</si>
  <si>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</si>
  <si>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</si>
  <si>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</si>
  <si>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</si>
  <si>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</si>
  <si>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</si>
  <si>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</si>
  <si>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</si>
  <si>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</si>
  <si>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</si>
  <si>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</si>
  <si>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</si>
  <si>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</si>
  <si>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</si>
  <si>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</si>
  <si>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</si>
  <si>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</si>
  <si>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</si>
  <si>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</si>
  <si>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</si>
  <si>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</si>
  <si>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</si>
  <si>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</si>
  <si>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</si>
  <si>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</si>
  <si>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</si>
  <si>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</si>
  <si>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</si>
  <si>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</si>
  <si>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</si>
  <si>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</si>
  <si>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</si>
  <si>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</si>
  <si>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</si>
  <si>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</si>
  <si>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</si>
  <si>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</si>
  <si>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</si>
  <si>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</si>
  <si>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</si>
  <si>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</si>
  <si>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</si>
  <si>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</si>
  <si>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</si>
  <si>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</si>
  <si>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</si>
  <si>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</si>
  <si>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</si>
  <si>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</si>
  <si>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</si>
  <si>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</si>
  <si>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</si>
  <si>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</si>
  <si>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</si>
  <si>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</si>
  <si>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</si>
  <si>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</si>
  <si>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</si>
  <si>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</si>
  <si>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</si>
  <si>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</si>
  <si>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</si>
  <si>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</si>
  <si>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</si>
  <si>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</si>
  <si>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</si>
  <si>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</si>
  <si>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</si>
  <si>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</si>
  <si>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</si>
  <si>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</si>
  <si>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</si>
  <si>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</si>
  <si>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</si>
  <si>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</si>
  <si>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</si>
  <si>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</si>
  <si>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</si>
  <si>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</si>
  <si>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</si>
  <si>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</si>
  <si>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</si>
  <si>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</si>
  <si>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</si>
  <si>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</si>
  <si>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</si>
  <si>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</si>
  <si>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</si>
  <si>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</si>
  <si>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</si>
  <si>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</si>
  <si>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</si>
  <si>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</si>
  <si>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</si>
  <si>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</si>
  <si>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</si>
  <si>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</si>
  <si>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</si>
  <si>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</si>
  <si>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</si>
  <si>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</si>
  <si>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</si>
  <si>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</si>
  <si>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</si>
  <si>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</si>
  <si>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</si>
  <si>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</si>
  <si>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</si>
  <si>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</si>
  <si>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</si>
  <si>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</si>
  <si>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</si>
  <si>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</si>
  <si>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</si>
  <si>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</si>
  <si>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</si>
  <si>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</si>
  <si>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</si>
  <si>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</si>
  <si>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</si>
  <si>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</si>
  <si>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</si>
  <si>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</si>
  <si>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</si>
  <si>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</si>
  <si>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</si>
  <si>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</si>
  <si>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</si>
  <si>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</si>
  <si>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</si>
  <si>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</si>
  <si>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</si>
  <si>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</si>
  <si>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</si>
  <si>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</si>
  <si>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</si>
  <si>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</si>
  <si>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</si>
  <si>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</si>
  <si>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</si>
  <si>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</si>
  <si>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</si>
  <si>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</si>
  <si>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</si>
  <si>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</si>
  <si>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</si>
  <si>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</si>
  <si>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</si>
  <si>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</si>
  <si>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</si>
  <si>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</si>
  <si>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</si>
  <si>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</si>
  <si>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</si>
  <si>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</si>
  <si>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</si>
  <si>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</si>
  <si>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</si>
  <si>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</si>
  <si>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</si>
  <si>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</si>
  <si>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</si>
  <si>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</si>
  <si>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</si>
  <si>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</si>
  <si>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</si>
  <si>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</si>
  <si>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</si>
  <si>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</si>
  <si>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</si>
  <si>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</si>
  <si>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</si>
  <si>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</si>
  <si>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</si>
  <si>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</si>
  <si>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</si>
  <si>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</si>
  <si>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</si>
  <si>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</si>
  <si>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</si>
  <si>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</si>
  <si>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</si>
  <si>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</si>
  <si>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</si>
  <si>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</si>
  <si>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</si>
  <si>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</si>
  <si>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</si>
  <si>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</si>
  <si>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</si>
  <si>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</si>
  <si>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</si>
  <si>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</si>
  <si>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</si>
  <si>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</si>
  <si>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</si>
  <si>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</si>
  <si>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</si>
  <si>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</si>
  <si>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</si>
  <si>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</si>
  <si>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</si>
  <si>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</si>
  <si>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</si>
  <si>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</si>
  <si>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</si>
  <si>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</si>
  <si>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</si>
  <si>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</si>
  <si>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</si>
  <si>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</si>
  <si>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</si>
  <si>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</si>
  <si>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</si>
  <si>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</si>
  <si>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</si>
  <si>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</si>
  <si>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</si>
  <si>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</si>
  <si>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</si>
  <si>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</si>
  <si>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</si>
  <si>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</si>
  <si>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</si>
  <si>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</si>
  <si>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</si>
  <si>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</si>
  <si>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</si>
  <si>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</si>
  <si>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</si>
  <si>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</si>
  <si>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</si>
  <si>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</si>
  <si>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</si>
  <si>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</si>
  <si>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</si>
  <si>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</si>
  <si>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</si>
  <si>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</si>
  <si>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</si>
  <si>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</si>
  <si>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</si>
  <si>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</si>
  <si>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</si>
  <si>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</si>
  <si>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</si>
  <si>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</si>
  <si>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</si>
  <si>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</si>
  <si>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</si>
  <si>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</si>
  <si>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</si>
  <si>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</si>
  <si>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</si>
  <si>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</si>
  <si>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</si>
  <si>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</si>
  <si>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</si>
  <si>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</si>
  <si>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</si>
  <si>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</si>
  <si>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</si>
  <si>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</si>
  <si>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</si>
  <si>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</si>
  <si>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</si>
  <si>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</si>
  <si>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</si>
  <si>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</si>
  <si>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</si>
  <si>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</si>
  <si>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</si>
  <si>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</si>
  <si>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</si>
  <si>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</si>
  <si>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</si>
  <si>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</si>
  <si>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</si>
  <si>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</si>
  <si>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</si>
  <si>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</si>
  <si>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</si>
  <si>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</si>
  <si>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</si>
  <si>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</si>
  <si>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</si>
  <si>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</si>
  <si>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</si>
  <si>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</si>
  <si>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</si>
  <si>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</si>
  <si>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</si>
  <si>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</si>
  <si>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</si>
  <si>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</si>
  <si>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</si>
  <si>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</si>
  <si>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</si>
  <si>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</si>
  <si>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</si>
  <si>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</si>
  <si>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</si>
  <si>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</si>
  <si>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</si>
  <si>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</si>
  <si>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</si>
  <si>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</si>
  <si>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</si>
  <si>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</si>
  <si>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</si>
  <si>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</si>
  <si>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</si>
  <si>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</si>
  <si>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</si>
  <si>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</si>
  <si>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</si>
  <si>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</si>
  <si>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</si>
  <si>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</si>
  <si>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</si>
  <si>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</si>
  <si>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</si>
  <si>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</si>
  <si>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</si>
  <si>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</si>
  <si>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</si>
  <si>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</si>
  <si>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</si>
  <si>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</si>
  <si>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</si>
  <si>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</si>
  <si>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</si>
  <si>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</si>
  <si>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</si>
  <si>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</si>
  <si>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</si>
  <si>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</si>
  <si>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</si>
  <si>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</si>
  <si>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</si>
  <si>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</si>
  <si>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</si>
  <si>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</si>
  <si>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</si>
  <si>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</si>
  <si>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</si>
  <si>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</si>
  <si>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</si>
  <si>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</si>
  <si>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</si>
  <si>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</si>
  <si>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</si>
  <si>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</si>
  <si>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</si>
  <si>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</si>
  <si>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</si>
  <si>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</si>
  <si>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</si>
  <si>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</si>
  <si>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</si>
  <si>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</si>
  <si>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</si>
  <si>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</si>
  <si>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</si>
  <si>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</si>
  <si>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</si>
  <si>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</si>
  <si>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</si>
  <si>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</si>
  <si>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</si>
  <si>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</si>
  <si>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</si>
  <si>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</si>
  <si>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</si>
  <si>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</si>
  <si>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</si>
  <si>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</si>
  <si>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</si>
  <si>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</si>
  <si>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</si>
  <si>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</si>
  <si>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</si>
  <si>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</si>
  <si>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</si>
  <si>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</si>
  <si>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</si>
  <si>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</si>
  <si>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</si>
  <si>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</si>
  <si>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</si>
  <si>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</si>
  <si>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</si>
  <si>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</si>
  <si>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</si>
  <si>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</si>
  <si>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</si>
  <si>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</si>
  <si>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</si>
  <si>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</si>
  <si>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</si>
  <si>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</si>
  <si>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</si>
  <si>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</si>
  <si>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</si>
  <si>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</si>
  <si>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</si>
  <si>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</si>
  <si>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</si>
  <si>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</si>
  <si>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</si>
  <si>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</si>
  <si>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</si>
  <si>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</si>
  <si>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</si>
  <si>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</si>
  <si>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</si>
  <si>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</si>
  <si>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</si>
  <si>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</si>
  <si>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</si>
  <si>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</si>
  <si>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</si>
  <si>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</si>
  <si>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</si>
  <si>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</si>
  <si>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</si>
  <si>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</si>
  <si>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</si>
  <si>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</si>
  <si>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</si>
  <si>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</si>
  <si>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</si>
  <si>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</si>
  <si>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</si>
  <si>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</si>
  <si>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</si>
  <si>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</si>
  <si>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</si>
  <si>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</si>
  <si>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</si>
  <si>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</si>
  <si>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</si>
  <si>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</si>
  <si>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</si>
  <si>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</si>
  <si>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</si>
  <si>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</si>
  <si>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</si>
  <si>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</si>
  <si>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</si>
  <si>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</si>
  <si>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</si>
  <si>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</si>
  <si>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</si>
  <si>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</si>
  <si>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</si>
  <si>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</si>
  <si>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</si>
  <si>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</si>
  <si>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</si>
  <si>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</si>
  <si>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</si>
  <si>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</si>
  <si>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</si>
  <si>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</si>
  <si>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</si>
  <si>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</si>
  <si>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</si>
  <si>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</si>
  <si>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</si>
  <si>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</si>
  <si>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</si>
  <si>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</si>
  <si>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</si>
  <si>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</si>
  <si>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</si>
  <si>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</si>
  <si>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</si>
  <si>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</si>
  <si>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</si>
  <si>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</si>
  <si>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</si>
  <si>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</si>
  <si>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</si>
  <si>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</si>
  <si>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</si>
  <si>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</si>
  <si>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</si>
  <si>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</si>
  <si>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</si>
  <si>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</si>
  <si>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</si>
  <si>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</si>
  <si>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</si>
  <si>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</si>
  <si>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</si>
  <si>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</si>
  <si>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</si>
  <si>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</si>
  <si>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</si>
  <si>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</si>
  <si>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</si>
  <si>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</si>
  <si>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</si>
  <si>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</si>
  <si>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</si>
  <si>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</si>
  <si>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</si>
  <si>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</si>
  <si>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</si>
  <si>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</si>
  <si>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</si>
  <si>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</si>
  <si>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</si>
  <si>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</si>
  <si>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</si>
  <si>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</si>
  <si>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</si>
  <si>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</si>
  <si>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</si>
  <si>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</si>
  <si>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</si>
  <si>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</si>
  <si>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</si>
  <si>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</si>
  <si>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</si>
  <si>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</si>
  <si>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</si>
  <si>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</si>
  <si>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</si>
  <si>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</si>
  <si>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</si>
  <si>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</si>
  <si>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</si>
  <si>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</si>
  <si>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</si>
  <si>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</si>
  <si>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</si>
  <si>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</si>
  <si>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</si>
  <si>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</si>
  <si>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</si>
  <si>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</si>
  <si>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</si>
  <si>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</si>
  <si>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</si>
  <si>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</si>
  <si>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</si>
  <si>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</si>
  <si>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</si>
  <si>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</si>
  <si>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</si>
  <si>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</si>
  <si>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</si>
  <si>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</si>
  <si>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</si>
  <si>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</si>
  <si>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</si>
  <si>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</si>
  <si>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</si>
  <si>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</si>
  <si>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</si>
  <si>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</si>
  <si>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</si>
  <si>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</si>
  <si>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</si>
  <si>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</si>
  <si>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</si>
  <si>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</si>
  <si>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</si>
  <si>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</si>
  <si>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</si>
  <si>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</si>
  <si>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</si>
  <si>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</si>
  <si>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</si>
  <si>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</si>
  <si>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</si>
  <si>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</si>
  <si>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</si>
  <si>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</si>
  <si>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</si>
  <si>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</si>
  <si>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</si>
  <si>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</si>
  <si>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</si>
  <si>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</si>
  <si>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</si>
  <si>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</si>
  <si>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</si>
  <si>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</si>
  <si>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</si>
  <si>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</si>
  <si>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</si>
  <si>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</si>
  <si>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</si>
  <si>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</si>
  <si>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</si>
  <si>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</si>
  <si>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</si>
  <si>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</si>
  <si>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</si>
  <si>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</si>
  <si>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</si>
  <si>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</si>
  <si>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</si>
  <si>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</si>
  <si>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</si>
  <si>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</si>
  <si>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</si>
  <si>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</si>
  <si>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</si>
  <si>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</si>
  <si>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</si>
  <si>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</si>
  <si>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</si>
  <si>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</si>
  <si>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</si>
  <si>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</si>
  <si>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</si>
  <si>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</si>
  <si>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</si>
  <si>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</si>
  <si>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</si>
  <si>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</si>
  <si>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</si>
  <si>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</si>
  <si>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</si>
  <si>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</si>
  <si>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</si>
  <si>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</si>
  <si>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</si>
  <si>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</si>
  <si>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</si>
  <si>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</si>
  <si>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</si>
  <si>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</si>
  <si>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</si>
  <si>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</si>
  <si>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</si>
  <si>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</si>
  <si>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</si>
  <si>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</si>
  <si>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</si>
  <si>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</si>
  <si>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</si>
  <si>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</si>
  <si>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</si>
  <si>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</si>
  <si>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</si>
  <si>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</si>
  <si>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</si>
  <si>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</si>
  <si>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</si>
  <si>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</si>
  <si>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</si>
  <si>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</si>
  <si>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</si>
  <si>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</si>
  <si>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</si>
  <si>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</si>
  <si>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</si>
  <si>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</si>
  <si>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</si>
  <si>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</si>
  <si>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</si>
  <si>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</si>
  <si>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</si>
  <si>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</si>
  <si>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</si>
  <si>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</si>
  <si>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</si>
  <si>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</si>
  <si>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</si>
  <si>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</si>
  <si>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</si>
  <si>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</si>
  <si>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</si>
  <si>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</si>
  <si>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</si>
  <si>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</si>
  <si>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</si>
  <si>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</si>
  <si>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</si>
  <si>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</si>
  <si>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</si>
  <si>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</si>
  <si>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</si>
  <si>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</si>
  <si>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</si>
  <si>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</si>
  <si>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</si>
  <si>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</si>
  <si>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</si>
  <si>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</si>
  <si>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</si>
  <si>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</si>
  <si>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</si>
  <si>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</si>
  <si>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</si>
  <si>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</si>
  <si>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</si>
  <si>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</si>
  <si>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</si>
  <si>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</si>
  <si>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</si>
  <si>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</si>
  <si>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</si>
  <si>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</si>
  <si>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</si>
  <si>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</si>
  <si>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</si>
  <si>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</si>
  <si>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</si>
  <si>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</si>
  <si>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</si>
  <si>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</si>
  <si>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</si>
  <si>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</si>
  <si>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</si>
  <si>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</si>
  <si>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</si>
  <si>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</si>
  <si>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</si>
  <si>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</si>
  <si>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</si>
  <si>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</si>
  <si>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</si>
  <si>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</si>
  <si>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</si>
  <si>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</si>
  <si>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</si>
  <si>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</si>
  <si>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</si>
  <si>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</si>
  <si>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</si>
  <si>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</si>
  <si>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</si>
  <si>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</si>
  <si>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</si>
  <si>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</si>
  <si>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</si>
  <si>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</si>
  <si>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</si>
  <si>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</si>
  <si>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</si>
  <si>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</si>
  <si>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</si>
  <si>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</si>
  <si>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</si>
  <si>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</si>
  <si>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</si>
  <si>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</si>
  <si>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</si>
  <si>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</si>
  <si>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</si>
  <si>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</si>
  <si>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</si>
  <si>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</si>
  <si>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</si>
  <si>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</si>
  <si>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</si>
  <si>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</si>
  <si>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</si>
  <si>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</si>
  <si>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</si>
  <si>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</si>
  <si>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</si>
  <si>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</si>
  <si>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</si>
  <si>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</si>
  <si>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</si>
  <si>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</si>
  <si>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</si>
  <si>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</si>
  <si>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</si>
  <si>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</si>
  <si>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</si>
  <si>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</si>
  <si>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</si>
  <si>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</si>
  <si>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</si>
  <si>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</si>
  <si>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</si>
  <si>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</si>
  <si>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</si>
  <si>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</si>
  <si>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</si>
  <si>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</si>
  <si>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</si>
  <si>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</si>
  <si>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</si>
  <si>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</si>
  <si>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</si>
  <si>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</si>
  <si>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</si>
  <si>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</si>
  <si>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</si>
  <si>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</si>
  <si>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</si>
  <si>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</si>
  <si>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</si>
  <si>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</si>
  <si>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</si>
  <si>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</si>
  <si>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</si>
  <si>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</si>
  <si>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</si>
  <si>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</si>
  <si>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</si>
  <si>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</si>
  <si>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</si>
  <si>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</si>
  <si>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</si>
  <si>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</si>
  <si>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</si>
  <si>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</si>
  <si>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</si>
  <si>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</si>
  <si>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</si>
  <si>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</si>
  <si>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</si>
  <si>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</si>
  <si>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</si>
  <si>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</si>
  <si>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</si>
  <si>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</si>
  <si>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</si>
  <si>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</si>
  <si>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</si>
  <si>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</si>
  <si>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</si>
  <si>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</si>
  <si>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</si>
  <si>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</si>
  <si>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</si>
  <si>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</si>
  <si>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</si>
  <si>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</si>
  <si>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</si>
  <si>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</si>
  <si>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</si>
  <si>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</si>
  <si>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</si>
  <si>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</si>
  <si>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</si>
  <si>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</si>
  <si>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</si>
  <si>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</si>
  <si>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</si>
  <si>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</si>
  <si>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</si>
  <si>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</si>
  <si>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</si>
  <si>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</si>
  <si>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</si>
  <si>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</si>
  <si>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</si>
  <si>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</si>
  <si>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</si>
  <si>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</si>
  <si>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</si>
  <si>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</si>
  <si>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</si>
  <si>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</si>
  <si>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</si>
  <si>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</si>
  <si>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</si>
  <si>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</si>
  <si>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</si>
  <si>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</si>
  <si>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</si>
  <si>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</si>
  <si>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</si>
  <si>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</si>
  <si>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</si>
  <si>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</si>
  <si>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</si>
  <si>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</si>
  <si>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</si>
  <si>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</si>
  <si>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</si>
  <si>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</si>
  <si>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</si>
  <si>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</si>
  <si>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</si>
  <si>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</si>
  <si>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</si>
  <si>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</si>
  <si>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</si>
  <si>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</si>
  <si>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</si>
  <si>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</si>
  <si>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</si>
  <si>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</si>
  <si>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</si>
  <si>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</si>
  <si>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</si>
  <si>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</si>
  <si>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</si>
  <si>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</si>
  <si>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</si>
  <si>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</si>
  <si>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</si>
  <si>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</si>
  <si>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</si>
  <si>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</si>
  <si>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</si>
  <si>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</si>
  <si>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</si>
  <si>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</si>
  <si>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</si>
  <si>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</si>
  <si>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</si>
  <si>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</si>
  <si>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</si>
  <si>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</si>
  <si>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</si>
  <si>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</si>
  <si>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</si>
  <si>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</si>
  <si>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</si>
  <si>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</si>
  <si>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</si>
  <si>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</si>
  <si>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</si>
  <si>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</si>
  <si>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</si>
  <si>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</si>
  <si>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</si>
  <si>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</si>
  <si>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</si>
  <si>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</si>
  <si>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</si>
  <si>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</si>
  <si>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</si>
  <si>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</si>
  <si>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</si>
  <si>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</si>
  <si>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</si>
  <si>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</si>
  <si>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</si>
  <si>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</si>
  <si>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</si>
  <si>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</si>
  <si>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</si>
  <si>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</si>
  <si>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</si>
  <si>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</si>
  <si>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</si>
  <si>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</si>
  <si>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</si>
  <si>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</si>
  <si>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</si>
  <si>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</si>
  <si>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</si>
  <si>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</si>
  <si>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</si>
  <si>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</si>
  <si>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</si>
  <si>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</si>
  <si>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</si>
  <si>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</si>
  <si>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</si>
  <si>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</si>
  <si>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</si>
  <si>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</si>
  <si>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</si>
  <si>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</si>
  <si>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</si>
  <si>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</si>
  <si>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</si>
  <si>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</si>
  <si>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</si>
  <si>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</si>
  <si>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</si>
  <si>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</si>
  <si>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</si>
  <si>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</si>
  <si>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</si>
  <si>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</si>
  <si>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</si>
  <si>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</si>
  <si>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</si>
  <si>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</si>
  <si>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</si>
  <si>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</si>
  <si>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</si>
  <si>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</si>
  <si>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</si>
  <si>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</si>
  <si>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</si>
  <si>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</si>
  <si>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</si>
  <si>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</si>
  <si>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</si>
  <si>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</si>
  <si>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</si>
  <si>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</si>
  <si>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</si>
  <si>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</si>
  <si>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</si>
  <si>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</si>
  <si>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</si>
  <si>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</si>
  <si>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</si>
  <si>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</si>
  <si>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</si>
  <si>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</si>
  <si>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</si>
  <si>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</si>
  <si>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</si>
  <si>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</si>
  <si>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</si>
  <si>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</si>
  <si>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</si>
  <si>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</si>
  <si>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</si>
  <si>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</si>
  <si>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</si>
  <si>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</si>
  <si>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</si>
  <si>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</si>
  <si>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</si>
  <si>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</si>
  <si>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</si>
  <si>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</si>
  <si>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</si>
  <si>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</si>
  <si>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</si>
  <si>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</si>
  <si>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</si>
  <si>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</si>
  <si>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</si>
  <si>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</si>
  <si>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</si>
  <si>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</si>
  <si>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</si>
  <si>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</si>
  <si>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</si>
  <si>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</si>
  <si>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</si>
  <si>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</si>
  <si>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</si>
  <si>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</si>
  <si>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</si>
  <si>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</si>
  <si>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</si>
  <si>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</si>
  <si>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</si>
  <si>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</si>
  <si>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</si>
  <si>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</si>
  <si>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</si>
  <si>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</si>
  <si>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</si>
  <si>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</si>
  <si>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Saúl Olivares</t>
  </si>
  <si>
    <t>Edna Sanchez</t>
  </si>
  <si>
    <t>Luis Miguel Rodríguez</t>
  </si>
  <si>
    <t>Jairo Tirado</t>
  </si>
  <si>
    <t>Observaciones</t>
  </si>
  <si>
    <t>Avance plan(%)</t>
  </si>
  <si>
    <t>Cumplimiento plan(%)</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</si>
  <si>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</si>
  <si>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</si>
  <si>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</si>
  <si>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</si>
  <si>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</si>
  <si>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</si>
  <si>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</si>
  <si>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</si>
  <si>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</si>
  <si>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</si>
  <si>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</si>
  <si>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</si>
  <si>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</si>
  <si>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</si>
  <si>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</si>
  <si>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</si>
  <si>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</si>
  <si>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</si>
  <si>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</si>
  <si>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</si>
  <si>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</si>
  <si>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</si>
  <si>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</si>
  <si>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</si>
  <si>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</si>
  <si>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</si>
  <si>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</si>
  <si>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</si>
  <si>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</si>
  <si>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</si>
  <si>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</si>
  <si>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</si>
  <si>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</si>
  <si>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</si>
  <si>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</si>
  <si>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</si>
  <si>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</si>
  <si>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</si>
  <si>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</si>
  <si>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</si>
  <si>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</si>
  <si>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</si>
  <si>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</si>
  <si>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</si>
  <si>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</si>
  <si>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</si>
  <si>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</si>
  <si>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</si>
  <si>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</si>
  <si>
    <t xml:space="preserve">% CUMPLIMIENTO </t>
  </si>
  <si>
    <t>Percepción de los funcionarios frente a las actividades del eje de equilibrio psicosocial</t>
  </si>
  <si>
    <t>Percepción de los funcionarios frente a las actividades del eje de salud mental</t>
  </si>
  <si>
    <t>INFORME DE EJECUCIÓN III TRIMESTRE DE 2023 PLAN DE ACCIÓN INTEGRADO ANUAL</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</si>
  <si>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</si>
  <si>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</si>
  <si>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</si>
  <si>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</si>
  <si>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Propuesta de política de inversión de los recursos de la URA propuesta</t>
  </si>
  <si>
    <t>FECHA DE CORTE: 30 DE SEPTIEMBRE DE 2023</t>
  </si>
  <si>
    <t>Sin actividades con vencimiento durante el periodo objeto de reporte</t>
  </si>
  <si>
    <t>Sin actividades con vencimiento durante el I, II y III Trimestre de la vigencia</t>
  </si>
  <si>
    <t>INFORME DE EJECUCIÓN III TRIMESTRE DE 2023 PLAN INSTITUCIONAL DE ARCHIVOS</t>
  </si>
  <si>
    <t>INFORME DE EJECUCIÓN III TRIMESTRE DE 2023 PLAN ANUAL DE ADQUISICIONES</t>
  </si>
  <si>
    <t>INFORME DE EJECUCIÓN III TRIMESTRE DE 2023 PLAN DE PREVISIÓN DE RECURSOS HUMANOS</t>
  </si>
  <si>
    <t>INFORME DE EJECUCIÓN III TRIMESTRE DE 2023 PLAN DE VACANTES</t>
  </si>
  <si>
    <t>INFORME DE EJECUCIÓN III TRIMESTRE DE 2023 PLAN ESTRATÉGICO DEL TALENTO HUMANO</t>
  </si>
  <si>
    <t>INFORME DE EJECUCIÓN III TRIMESTRE DE 2023 PLAN DE BIENESTAR E INCENTIVOS</t>
  </si>
  <si>
    <t>INFORME DE EJECUCIÓN III TRIMESTRE DE 2023 PLAN DE TRABAJO DE SEGURIDAD Y SALUD EN EL TRABAJO</t>
  </si>
  <si>
    <t>INFORME DE EJECUCIÓN III TRIMESTRE DE 2023 PLAN INSTITUCIONAL DE CAPACITACIÓN</t>
  </si>
  <si>
    <t>INFORME DE EJECUCIÓN III TRIMESTRE DE 2023 PLAN ANTICORRUPCIÓN Y DE ATENCIÓN AL CIUDADANO</t>
  </si>
  <si>
    <t>INFORME DE EJECUCIÓN III TRIMESTRE DE 2023 PLAN ESTRATÉGICO DE TECNOLOGÍAS DE LA INFORMACIÓN Y LAS COMUNICACIONES</t>
  </si>
  <si>
    <t>INFORME DE EJECUCIÓN III TRIMESTRE DE 2023 PLAN DE SEGURIDAD Y PRIVACIDAD DE LA INFORMACIÓN Y TRATAMIENTO DE RIESGOS</t>
  </si>
  <si>
    <t>Actividades finalizadas a septiembre 30 de 2023 Vs Programadas a septiembre 30 de 2023</t>
  </si>
  <si>
    <t>Actividades finalizadas a septiembre 30 de 2023 Vs programadas a diciembre 31 de 2023</t>
  </si>
  <si>
    <t>Actividades finalizadas a septiembre 30 de 2023 Vs Programadas a  septiembre 30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</si>
</sst>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10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theme="2" tint="-0.749992370372631"/>
      </left>
      <right style="medium">
        <color indexed="64"/>
      </right>
      <top style="medium">
        <color indexed="64"/>
      </top>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style="medium">
        <color indexed="64"/>
      </left>
      <right style="medium">
        <color theme="2" tint="-0.499984740745262"/>
      </right>
      <top style="thin">
        <color indexed="64"/>
      </top>
      <bottom style="thin">
        <color indexed="64"/>
      </bottom>
      <diagonal/>
    </border>
    <border>
      <left style="thin">
        <color indexed="64"/>
      </left>
      <right style="medium">
        <color theme="2" tint="-0.499984740745262"/>
      </right>
      <top style="thin">
        <color indexed="64"/>
      </top>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style="thin">
        <color indexed="64"/>
      </left>
      <right style="medium">
        <color theme="2" tint="-0.499984740745262"/>
      </right>
      <top/>
      <bottom style="medium">
        <color theme="2" tint="-0.499984740745262"/>
      </bottom>
      <diagonal/>
    </border>
  </borders>
  <cellStyleXfs count="10">
    <xf numFmtId="0" fontId="0" fillId="0" borderId="0"/>
    <xf numFmtId="0" fontId="8" fillId="0" borderId="10"/>
    <xf numFmtId="0" fontId="25" fillId="0" borderId="10"/>
    <xf numFmtId="0" fontId="16" fillId="0" borderId="10"/>
    <xf numFmtId="0" fontId="25" fillId="0" borderId="10"/>
    <xf numFmtId="0" fontId="6" fillId="0" borderId="10"/>
    <xf numFmtId="9" fontId="37" fillId="0" borderId="0" applyFont="0" applyFill="0" applyBorder="0" applyAlignment="0" applyProtection="0"/>
    <xf numFmtId="0" fontId="5" fillId="0" borderId="10"/>
    <xf numFmtId="0" fontId="30" fillId="0" borderId="10"/>
    <xf numFmtId="9" fontId="2" fillId="0" borderId="10" applyFont="0" applyFill="0" applyBorder="0" applyAlignment="0" applyProtection="0"/>
  </cellStyleXfs>
  <cellXfs count="504">
    <xf numFmtId="0" fontId="0" fillId="0" borderId="0" xfId="0"/>
    <xf numFmtId="0" fontId="9" fillId="0" borderId="0" xfId="0" applyFont="1" applyAlignment="1">
      <alignment vertical="center"/>
    </xf>
    <xf numFmtId="0" fontId="11" fillId="0" borderId="4" xfId="0" applyFont="1" applyBorder="1" applyAlignment="1">
      <alignment horizontal="left" vertical="center"/>
    </xf>
    <xf numFmtId="0" fontId="11" fillId="0" borderId="4" xfId="0" applyFont="1" applyBorder="1" applyAlignment="1">
      <alignment horizontal="center" vertical="center"/>
    </xf>
    <xf numFmtId="14" fontId="11" fillId="0" borderId="4" xfId="0" applyNumberFormat="1" applyFont="1" applyBorder="1" applyAlignment="1">
      <alignment horizontal="center" vertical="center"/>
    </xf>
    <xf numFmtId="0" fontId="12" fillId="2" borderId="10"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4" xfId="0" applyFont="1" applyBorder="1" applyAlignment="1">
      <alignment horizontal="center" vertical="center" wrapText="1"/>
    </xf>
    <xf numFmtId="14" fontId="9" fillId="0" borderId="4" xfId="0" applyNumberFormat="1" applyFont="1" applyBorder="1" applyAlignment="1">
      <alignment horizontal="right" vertical="center" wrapText="1"/>
    </xf>
    <xf numFmtId="0" fontId="9" fillId="0" borderId="0" xfId="0" applyFont="1" applyAlignment="1">
      <alignment horizontal="left" vertical="center" wrapText="1"/>
    </xf>
    <xf numFmtId="14" fontId="9" fillId="0" borderId="4" xfId="0" applyNumberFormat="1" applyFont="1" applyBorder="1" applyAlignment="1">
      <alignment vertical="center" wrapText="1"/>
    </xf>
    <xf numFmtId="0" fontId="9" fillId="0" borderId="4" xfId="0" applyFont="1" applyBorder="1" applyAlignment="1">
      <alignment vertical="center" wrapText="1"/>
    </xf>
    <xf numFmtId="0" fontId="9" fillId="0" borderId="4" xfId="0" applyFont="1" applyBorder="1" applyAlignment="1">
      <alignment horizontal="left" vertical="top" wrapText="1"/>
    </xf>
    <xf numFmtId="14" fontId="9" fillId="0" borderId="4" xfId="0" applyNumberFormat="1" applyFont="1" applyBorder="1" applyAlignment="1">
      <alignment horizontal="center" vertical="center" wrapText="1"/>
    </xf>
    <xf numFmtId="9" fontId="9" fillId="0" borderId="4" xfId="0" applyNumberFormat="1" applyFont="1" applyBorder="1" applyAlignment="1">
      <alignment horizontal="center" vertical="top" wrapText="1"/>
    </xf>
    <xf numFmtId="0" fontId="9" fillId="0" borderId="0" xfId="0" applyFont="1" applyAlignment="1">
      <alignment wrapText="1"/>
    </xf>
    <xf numFmtId="0" fontId="9" fillId="0" borderId="0" xfId="0" applyFont="1"/>
    <xf numFmtId="0" fontId="14" fillId="0" borderId="4" xfId="0" applyFont="1" applyBorder="1" applyAlignment="1">
      <alignment horizontal="left" vertical="center" wrapText="1"/>
    </xf>
    <xf numFmtId="0" fontId="9" fillId="0" borderId="0" xfId="0" applyFont="1" applyAlignment="1">
      <alignment vertical="center" wrapText="1"/>
    </xf>
    <xf numFmtId="0" fontId="15" fillId="0" borderId="4" xfId="0" applyFont="1" applyBorder="1" applyAlignment="1">
      <alignment horizontal="center" vertical="center" textRotation="90" wrapText="1"/>
    </xf>
    <xf numFmtId="0" fontId="15" fillId="5" borderId="10" xfId="0" applyFont="1" applyFill="1" applyBorder="1" applyAlignment="1">
      <alignment horizontal="center" vertical="center" wrapText="1"/>
    </xf>
    <xf numFmtId="0" fontId="16" fillId="0" borderId="0" xfId="0" applyFont="1" applyAlignment="1">
      <alignment vertical="center" wrapText="1"/>
    </xf>
    <xf numFmtId="0" fontId="9" fillId="6" borderId="0" xfId="0" applyFont="1" applyFill="1" applyAlignment="1">
      <alignment vertical="center" wrapText="1"/>
    </xf>
    <xf numFmtId="0" fontId="9" fillId="0" borderId="4" xfId="0" applyFont="1" applyBorder="1" applyAlignment="1" applyProtection="1">
      <alignment horizontal="left" vertical="center" wrapText="1"/>
      <protection hidden="1"/>
    </xf>
    <xf numFmtId="0" fontId="0" fillId="0" borderId="0" xfId="0" applyAlignment="1">
      <alignment horizontal="left"/>
    </xf>
    <xf numFmtId="0" fontId="19" fillId="0" borderId="0" xfId="0" applyFont="1"/>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3" xfId="0" applyFont="1" applyFill="1" applyBorder="1" applyAlignment="1" applyProtection="1">
      <alignment horizontal="center" vertical="center" wrapText="1"/>
      <protection hidden="1"/>
    </xf>
    <xf numFmtId="0" fontId="13" fillId="3" borderId="14" xfId="0" applyFont="1" applyFill="1" applyBorder="1" applyAlignment="1" applyProtection="1">
      <alignment horizontal="center" vertical="center" wrapText="1"/>
      <protection hidden="1"/>
    </xf>
    <xf numFmtId="0" fontId="15" fillId="5" borderId="10" xfId="0" applyFont="1" applyFill="1" applyBorder="1" applyAlignment="1">
      <alignment horizontal="left" vertical="center"/>
    </xf>
    <xf numFmtId="0" fontId="16" fillId="0" borderId="0" xfId="0" applyFont="1"/>
    <xf numFmtId="0" fontId="9" fillId="0" borderId="4" xfId="0" applyFont="1" applyBorder="1" applyAlignment="1">
      <alignment horizontal="left" vertical="center"/>
    </xf>
    <xf numFmtId="0" fontId="9" fillId="0" borderId="4" xfId="0" applyFont="1" applyBorder="1" applyAlignment="1">
      <alignment horizontal="center" vertical="center"/>
    </xf>
    <xf numFmtId="0" fontId="9" fillId="0" borderId="4" xfId="0" applyFont="1" applyBorder="1" applyAlignment="1">
      <alignment vertical="center"/>
    </xf>
    <xf numFmtId="0" fontId="9" fillId="0" borderId="4" xfId="0" applyFont="1" applyBorder="1" applyAlignment="1">
      <alignment horizontal="left" vertical="top"/>
    </xf>
    <xf numFmtId="0" fontId="9" fillId="0" borderId="10" xfId="0" applyFont="1" applyBorder="1" applyAlignment="1">
      <alignment vertical="center"/>
    </xf>
    <xf numFmtId="0" fontId="15" fillId="5" borderId="0" xfId="0" applyFont="1" applyFill="1" applyAlignment="1">
      <alignment horizontal="left" vertical="center"/>
    </xf>
    <xf numFmtId="0" fontId="0" fillId="0" borderId="0" xfId="0" applyAlignment="1">
      <alignment wrapText="1"/>
    </xf>
    <xf numFmtId="0" fontId="22" fillId="0" borderId="0" xfId="0" applyFont="1" applyAlignment="1">
      <alignment wrapText="1"/>
    </xf>
    <xf numFmtId="0" fontId="10" fillId="0" borderId="16" xfId="0" applyFont="1" applyBorder="1"/>
    <xf numFmtId="0" fontId="11" fillId="0" borderId="18" xfId="0" applyFont="1" applyBorder="1" applyAlignment="1">
      <alignment horizontal="center" vertical="center" wrapText="1"/>
    </xf>
    <xf numFmtId="0" fontId="10" fillId="0" borderId="23" xfId="0" applyFont="1" applyBorder="1"/>
    <xf numFmtId="0" fontId="8" fillId="0" borderId="10" xfId="1"/>
    <xf numFmtId="0" fontId="21" fillId="0" borderId="10" xfId="1" applyFont="1"/>
    <xf numFmtId="0" fontId="0" fillId="0" borderId="0" xfId="0" applyProtection="1">
      <protection locked="0"/>
    </xf>
    <xf numFmtId="0" fontId="21" fillId="7" borderId="16" xfId="0" applyFont="1" applyFill="1" applyBorder="1" applyProtection="1">
      <protection locked="0"/>
    </xf>
    <xf numFmtId="0" fontId="0" fillId="0" borderId="16" xfId="0" applyBorder="1" applyProtection="1">
      <protection locked="0"/>
    </xf>
    <xf numFmtId="0" fontId="21" fillId="8" borderId="10" xfId="1" applyFont="1" applyFill="1"/>
    <xf numFmtId="0" fontId="8" fillId="8" borderId="10" xfId="1" applyFill="1"/>
    <xf numFmtId="0" fontId="16" fillId="0" borderId="0" xfId="0" applyFont="1" applyAlignment="1">
      <alignment horizontal="left"/>
    </xf>
    <xf numFmtId="0" fontId="14" fillId="2" borderId="11" xfId="0" applyFont="1" applyFill="1" applyBorder="1" applyAlignment="1">
      <alignment horizontal="center" vertical="center" wrapText="1"/>
    </xf>
    <xf numFmtId="0" fontId="14" fillId="0" borderId="4" xfId="0" applyFont="1" applyBorder="1" applyAlignment="1">
      <alignment horizontal="left" vertical="top" wrapText="1"/>
    </xf>
    <xf numFmtId="0" fontId="13" fillId="3" borderId="27"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4" fillId="2" borderId="32" xfId="0" applyFont="1" applyFill="1" applyBorder="1" applyAlignment="1">
      <alignment horizontal="left" vertical="center" wrapText="1"/>
    </xf>
    <xf numFmtId="0" fontId="13" fillId="3" borderId="35" xfId="0" applyFont="1" applyFill="1" applyBorder="1" applyAlignment="1">
      <alignment horizontal="center" vertical="center" wrapText="1"/>
    </xf>
    <xf numFmtId="0" fontId="10" fillId="0" borderId="36" xfId="0" applyFont="1" applyBorder="1"/>
    <xf numFmtId="0" fontId="13" fillId="3" borderId="37" xfId="0" applyFont="1" applyFill="1" applyBorder="1" applyAlignment="1">
      <alignment horizontal="center" vertical="center" wrapText="1"/>
    </xf>
    <xf numFmtId="0" fontId="14" fillId="0" borderId="38" xfId="0" applyFont="1" applyBorder="1" applyAlignment="1">
      <alignment horizontal="left" vertical="center" wrapText="1"/>
    </xf>
    <xf numFmtId="14" fontId="18"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1" fillId="0" borderId="10" xfId="0" applyFont="1" applyBorder="1" applyAlignment="1" applyProtection="1">
      <alignment horizontal="center" vertical="center"/>
      <protection locked="0"/>
    </xf>
    <xf numFmtId="0" fontId="9" fillId="0" borderId="10" xfId="2" applyFont="1" applyAlignment="1">
      <alignment vertical="center"/>
    </xf>
    <xf numFmtId="0" fontId="9" fillId="0" borderId="10" xfId="2" applyFont="1" applyAlignment="1">
      <alignment vertical="center" wrapText="1"/>
    </xf>
    <xf numFmtId="0" fontId="9" fillId="0" borderId="10" xfId="2" applyFont="1" applyAlignment="1">
      <alignment horizontal="center" vertical="center"/>
    </xf>
    <xf numFmtId="0" fontId="25" fillId="0" borderId="10" xfId="2"/>
    <xf numFmtId="0" fontId="11" fillId="0" borderId="18" xfId="2" applyFont="1" applyBorder="1" applyAlignment="1">
      <alignment horizontal="center" vertical="center" wrapText="1"/>
    </xf>
    <xf numFmtId="0" fontId="10" fillId="0" borderId="16" xfId="2" applyFont="1" applyBorder="1"/>
    <xf numFmtId="0" fontId="10" fillId="0" borderId="23" xfId="2" applyFont="1" applyBorder="1"/>
    <xf numFmtId="0" fontId="12" fillId="2" borderId="10" xfId="2" applyFont="1" applyFill="1" applyAlignment="1">
      <alignment horizontal="center" vertical="center" wrapText="1"/>
    </xf>
    <xf numFmtId="0" fontId="13" fillId="3" borderId="13" xfId="2" applyFont="1" applyFill="1" applyBorder="1" applyAlignment="1">
      <alignment horizontal="center" vertical="center" wrapText="1"/>
    </xf>
    <xf numFmtId="0" fontId="13" fillId="3" borderId="13" xfId="2" applyFont="1" applyFill="1" applyBorder="1" applyAlignment="1" applyProtection="1">
      <alignment horizontal="center" vertical="center" wrapText="1"/>
      <protection hidden="1"/>
    </xf>
    <xf numFmtId="0" fontId="12" fillId="4" borderId="10" xfId="2" applyFont="1" applyFill="1" applyAlignment="1">
      <alignment horizontal="center" vertical="center" wrapText="1"/>
    </xf>
    <xf numFmtId="0" fontId="13" fillId="3" borderId="15" xfId="2" applyFont="1" applyFill="1" applyBorder="1" applyAlignment="1">
      <alignment horizontal="center" vertical="center" wrapText="1"/>
    </xf>
    <xf numFmtId="0" fontId="13" fillId="3" borderId="14" xfId="2" applyFont="1" applyFill="1" applyBorder="1" applyAlignment="1" applyProtection="1">
      <alignment horizontal="center" vertical="center" wrapText="1"/>
      <protection hidden="1"/>
    </xf>
    <xf numFmtId="0" fontId="9" fillId="0" borderId="4" xfId="2" applyFont="1" applyBorder="1" applyAlignment="1">
      <alignment horizontal="left" vertical="center" wrapText="1"/>
    </xf>
    <xf numFmtId="0" fontId="9" fillId="0" borderId="4" xfId="2" applyFont="1" applyBorder="1" applyAlignment="1" applyProtection="1">
      <alignment horizontal="left" vertical="center" wrapText="1"/>
      <protection hidden="1"/>
    </xf>
    <xf numFmtId="0" fontId="31" fillId="0" borderId="4" xfId="2" applyFont="1" applyBorder="1" applyAlignment="1">
      <alignment horizontal="left" vertical="center" wrapText="1"/>
    </xf>
    <xf numFmtId="0" fontId="9" fillId="0" borderId="4" xfId="2" applyFont="1" applyBorder="1" applyAlignment="1">
      <alignment horizontal="center" vertical="center" wrapText="1"/>
    </xf>
    <xf numFmtId="14" fontId="9" fillId="0" borderId="4" xfId="2" applyNumberFormat="1" applyFont="1" applyBorder="1" applyAlignment="1">
      <alignment horizontal="right" vertical="center" wrapText="1"/>
    </xf>
    <xf numFmtId="0" fontId="9" fillId="0" borderId="10" xfId="2" applyFont="1" applyAlignment="1">
      <alignment horizontal="left" vertical="center" wrapText="1"/>
    </xf>
    <xf numFmtId="0" fontId="32" fillId="0" borderId="10" xfId="2" applyFont="1" applyAlignment="1">
      <alignment horizontal="justify" vertical="center" wrapText="1" readingOrder="1"/>
    </xf>
    <xf numFmtId="0" fontId="9" fillId="0" borderId="4" xfId="2" applyFont="1" applyBorder="1" applyAlignment="1">
      <alignment horizontal="left" vertical="center"/>
    </xf>
    <xf numFmtId="14" fontId="9" fillId="0" borderId="4"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14" fontId="9" fillId="0" borderId="4" xfId="2" applyNumberFormat="1" applyFont="1" applyBorder="1" applyAlignment="1">
      <alignment vertical="center" wrapText="1"/>
    </xf>
    <xf numFmtId="0" fontId="9" fillId="0" borderId="4" xfId="2" applyFont="1" applyBorder="1" applyAlignment="1">
      <alignment horizontal="center" vertical="center"/>
    </xf>
    <xf numFmtId="14" fontId="25" fillId="0" borderId="4" xfId="2" applyNumberFormat="1" applyBorder="1" applyAlignment="1">
      <alignment horizontal="left" vertical="center" wrapText="1"/>
    </xf>
    <xf numFmtId="0" fontId="9" fillId="0" borderId="4" xfId="2" applyFont="1" applyBorder="1" applyAlignment="1">
      <alignment vertical="center"/>
    </xf>
    <xf numFmtId="0" fontId="9" fillId="0" borderId="4" xfId="2" applyFont="1" applyBorder="1" applyAlignment="1">
      <alignment horizontal="left" vertical="top"/>
    </xf>
    <xf numFmtId="0" fontId="9" fillId="0" borderId="4" xfId="2" applyFont="1" applyBorder="1" applyAlignment="1">
      <alignment horizontal="left" vertical="top" wrapText="1"/>
    </xf>
    <xf numFmtId="0" fontId="9" fillId="0" borderId="4" xfId="2" applyFont="1" applyBorder="1" applyAlignment="1">
      <alignment horizontal="center" vertical="top" wrapText="1"/>
    </xf>
    <xf numFmtId="9" fontId="9"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9" fillId="9"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9" fillId="9" borderId="10" xfId="2" applyFont="1" applyFill="1" applyAlignment="1">
      <alignment vertical="center"/>
    </xf>
    <xf numFmtId="0" fontId="9" fillId="9" borderId="4" xfId="2" applyFont="1" applyFill="1" applyBorder="1" applyAlignment="1" applyProtection="1">
      <alignment horizontal="left" vertical="center" wrapText="1"/>
      <protection hidden="1"/>
    </xf>
    <xf numFmtId="0" fontId="7" fillId="9" borderId="16" xfId="2" applyFont="1" applyFill="1" applyBorder="1" applyAlignment="1">
      <alignment horizontal="left" vertical="center" wrapText="1"/>
    </xf>
    <xf numFmtId="0" fontId="35" fillId="9" borderId="12" xfId="2" applyFont="1" applyFill="1" applyBorder="1" applyAlignment="1">
      <alignment horizontal="left" vertical="center" wrapText="1"/>
    </xf>
    <xf numFmtId="0" fontId="7" fillId="9" borderId="16" xfId="2" applyFont="1" applyFill="1" applyBorder="1" applyAlignment="1">
      <alignment horizontal="justify" vertical="center" wrapText="1"/>
    </xf>
    <xf numFmtId="0" fontId="7" fillId="9" borderId="4" xfId="3" applyFont="1" applyFill="1" applyBorder="1" applyAlignment="1">
      <alignment horizontal="center" vertical="center" wrapText="1"/>
    </xf>
    <xf numFmtId="14" fontId="7" fillId="9" borderId="4" xfId="3" applyNumberFormat="1" applyFont="1" applyFill="1" applyBorder="1" applyAlignment="1">
      <alignment horizontal="center" vertical="center" wrapText="1"/>
    </xf>
    <xf numFmtId="0" fontId="7" fillId="9" borderId="4" xfId="3" applyFont="1" applyFill="1" applyBorder="1" applyAlignment="1">
      <alignment horizontal="left" vertical="center" wrapText="1"/>
    </xf>
    <xf numFmtId="0" fontId="9" fillId="9" borderId="10" xfId="2" applyFont="1" applyFill="1" applyAlignment="1">
      <alignment horizontal="left" vertical="center" wrapText="1"/>
    </xf>
    <xf numFmtId="0" fontId="25" fillId="9" borderId="10" xfId="2" applyFill="1"/>
    <xf numFmtId="0" fontId="24" fillId="9" borderId="4" xfId="2" applyFont="1" applyFill="1" applyBorder="1" applyAlignment="1">
      <alignment horizontal="left" vertical="center" wrapText="1"/>
    </xf>
    <xf numFmtId="0" fontId="9" fillId="0" borderId="4" xfId="3" applyFont="1" applyBorder="1" applyAlignment="1">
      <alignment horizontal="center" vertical="center" wrapText="1"/>
    </xf>
    <xf numFmtId="14" fontId="24" fillId="9" borderId="4" xfId="2" applyNumberFormat="1" applyFont="1" applyFill="1" applyBorder="1" applyAlignment="1">
      <alignment horizontal="center" vertical="center" wrapText="1"/>
    </xf>
    <xf numFmtId="0" fontId="9" fillId="0" borderId="10" xfId="4" applyFont="1" applyAlignment="1">
      <alignment vertical="center"/>
    </xf>
    <xf numFmtId="0" fontId="9" fillId="0" borderId="10" xfId="4" applyFont="1" applyAlignment="1">
      <alignment horizontal="center" vertical="center"/>
    </xf>
    <xf numFmtId="0" fontId="25" fillId="0" borderId="10" xfId="4"/>
    <xf numFmtId="0" fontId="11" fillId="0" borderId="18" xfId="4" applyFont="1" applyBorder="1" applyAlignment="1">
      <alignment horizontal="center" vertical="center" wrapText="1"/>
    </xf>
    <xf numFmtId="0" fontId="10" fillId="0" borderId="16" xfId="4" applyFont="1" applyBorder="1"/>
    <xf numFmtId="0" fontId="10" fillId="0" borderId="23" xfId="4" applyFont="1" applyBorder="1"/>
    <xf numFmtId="0" fontId="12" fillId="2" borderId="10" xfId="4" applyFont="1" applyFill="1" applyAlignment="1">
      <alignment horizontal="center" vertical="center" wrapText="1"/>
    </xf>
    <xf numFmtId="0" fontId="13" fillId="3" borderId="13" xfId="4" applyFont="1" applyFill="1" applyBorder="1" applyAlignment="1">
      <alignment horizontal="center" vertical="center" wrapText="1"/>
    </xf>
    <xf numFmtId="0" fontId="13" fillId="3" borderId="13" xfId="4" applyFont="1" applyFill="1" applyBorder="1" applyAlignment="1" applyProtection="1">
      <alignment horizontal="center" vertical="center" wrapText="1"/>
      <protection hidden="1"/>
    </xf>
    <xf numFmtId="0" fontId="12" fillId="4" borderId="10" xfId="4" applyFont="1" applyFill="1" applyAlignment="1">
      <alignment horizontal="center" vertical="center" wrapText="1"/>
    </xf>
    <xf numFmtId="0" fontId="13" fillId="3" borderId="15" xfId="4" applyFont="1" applyFill="1" applyBorder="1" applyAlignment="1">
      <alignment horizontal="center" vertical="center" wrapText="1"/>
    </xf>
    <xf numFmtId="0" fontId="13" fillId="3" borderId="14" xfId="4" applyFont="1" applyFill="1" applyBorder="1" applyAlignment="1" applyProtection="1">
      <alignment horizontal="center" vertical="center" wrapText="1"/>
      <protection hidden="1"/>
    </xf>
    <xf numFmtId="0" fontId="9" fillId="0" borderId="4" xfId="4" applyFont="1" applyBorder="1" applyAlignment="1">
      <alignment horizontal="center" vertical="center" wrapText="1"/>
    </xf>
    <xf numFmtId="0" fontId="24" fillId="0" borderId="4" xfId="4" applyFont="1" applyBorder="1" applyAlignment="1">
      <alignment horizontal="left" vertical="center" wrapText="1"/>
    </xf>
    <xf numFmtId="0" fontId="24" fillId="0" borderId="4" xfId="4" applyFont="1" applyBorder="1" applyAlignment="1">
      <alignment horizontal="center" vertical="center" wrapText="1"/>
    </xf>
    <xf numFmtId="0" fontId="9" fillId="0" borderId="4" xfId="4" applyFont="1" applyBorder="1" applyAlignment="1">
      <alignment horizontal="left" vertical="center" wrapText="1"/>
    </xf>
    <xf numFmtId="0" fontId="9" fillId="0" borderId="10" xfId="4" applyFont="1" applyAlignment="1">
      <alignment horizontal="left" vertical="center" wrapText="1"/>
    </xf>
    <xf numFmtId="0" fontId="9" fillId="0" borderId="4" xfId="4" applyFont="1" applyBorder="1" applyAlignment="1" applyProtection="1">
      <alignment horizontal="left" vertical="center" wrapText="1"/>
      <protection hidden="1"/>
    </xf>
    <xf numFmtId="0" fontId="9" fillId="0" borderId="4" xfId="4" applyFont="1" applyBorder="1" applyAlignment="1">
      <alignment horizontal="left" vertical="center"/>
    </xf>
    <xf numFmtId="14" fontId="9" fillId="0" borderId="4" xfId="4" applyNumberFormat="1" applyFont="1" applyBorder="1" applyAlignment="1">
      <alignment horizontal="right" vertical="center" wrapText="1"/>
    </xf>
    <xf numFmtId="9" fontId="9" fillId="0" borderId="4" xfId="4" applyNumberFormat="1" applyFont="1" applyBorder="1" applyAlignment="1">
      <alignment horizontal="center" vertical="center" wrapText="1"/>
    </xf>
    <xf numFmtId="14" fontId="9" fillId="0" borderId="4" xfId="4" applyNumberFormat="1" applyFont="1" applyBorder="1" applyAlignment="1">
      <alignment vertical="center" wrapText="1"/>
    </xf>
    <xf numFmtId="0" fontId="9" fillId="0" borderId="4" xfId="4" applyFont="1" applyBorder="1" applyAlignment="1">
      <alignment horizontal="center" vertical="center"/>
    </xf>
    <xf numFmtId="14" fontId="25" fillId="0" borderId="4" xfId="4" applyNumberFormat="1" applyBorder="1" applyAlignment="1">
      <alignment horizontal="left" vertical="center" wrapText="1"/>
    </xf>
    <xf numFmtId="0" fontId="9" fillId="0" borderId="4" xfId="4" applyFont="1" applyBorder="1" applyAlignment="1">
      <alignment vertical="center"/>
    </xf>
    <xf numFmtId="14" fontId="9" fillId="0" borderId="4" xfId="4" applyNumberFormat="1" applyFont="1" applyBorder="1" applyAlignment="1">
      <alignment horizontal="center" vertical="center" wrapText="1"/>
    </xf>
    <xf numFmtId="0" fontId="9" fillId="0" borderId="4" xfId="4" applyFont="1" applyBorder="1" applyAlignment="1">
      <alignment horizontal="left" vertical="top"/>
    </xf>
    <xf numFmtId="0" fontId="9" fillId="0" borderId="4" xfId="4" applyFont="1" applyBorder="1" applyAlignment="1">
      <alignment horizontal="left" vertical="top" wrapText="1"/>
    </xf>
    <xf numFmtId="0" fontId="9" fillId="0" borderId="4" xfId="4" applyFont="1" applyBorder="1" applyAlignment="1">
      <alignment horizontal="center" vertical="top" wrapText="1"/>
    </xf>
    <xf numFmtId="9" fontId="9" fillId="0" borderId="4" xfId="4" applyNumberFormat="1" applyFont="1" applyBorder="1" applyAlignment="1">
      <alignment horizontal="center" vertical="top" wrapText="1"/>
    </xf>
    <xf numFmtId="0" fontId="25" fillId="0" borderId="10" xfId="4" applyAlignment="1">
      <alignment horizontal="center"/>
    </xf>
    <xf numFmtId="0" fontId="9" fillId="9" borderId="4" xfId="2" applyFont="1" applyFill="1" applyBorder="1" applyAlignment="1">
      <alignment horizontal="center" vertical="center" wrapText="1"/>
    </xf>
    <xf numFmtId="0" fontId="9" fillId="10" borderId="0" xfId="0" applyFont="1" applyFill="1" applyAlignment="1">
      <alignment vertical="center"/>
    </xf>
    <xf numFmtId="0" fontId="0" fillId="10"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14" fontId="24" fillId="0" borderId="4" xfId="0" applyNumberFormat="1" applyFont="1" applyBorder="1" applyAlignment="1">
      <alignment horizontal="righ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9" fillId="0" borderId="11" xfId="0" applyFont="1" applyBorder="1" applyAlignment="1">
      <alignment horizontal="left" vertical="center" wrapText="1"/>
    </xf>
    <xf numFmtId="0" fontId="7" fillId="0" borderId="26" xfId="1" applyFont="1" applyBorder="1" applyAlignment="1">
      <alignment horizontal="left" vertical="top" wrapText="1"/>
    </xf>
    <xf numFmtId="0" fontId="9" fillId="0" borderId="12" xfId="0" applyFont="1" applyBorder="1" applyAlignment="1">
      <alignment horizontal="left" vertical="center" wrapText="1"/>
    </xf>
    <xf numFmtId="0" fontId="9" fillId="0" borderId="12" xfId="0" applyFont="1" applyBorder="1" applyAlignment="1">
      <alignment horizontal="left" vertical="center"/>
    </xf>
    <xf numFmtId="0" fontId="33" fillId="0" borderId="16" xfId="0" applyFont="1" applyBorder="1" applyAlignment="1">
      <alignment horizontal="center" vertical="center" wrapText="1"/>
    </xf>
    <xf numFmtId="0" fontId="9" fillId="0" borderId="13" xfId="0" applyFont="1" applyBorder="1" applyAlignment="1">
      <alignment vertical="center" wrapText="1"/>
    </xf>
    <xf numFmtId="0" fontId="33"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24" fillId="0" borderId="4" xfId="2" applyFont="1" applyBorder="1" applyAlignment="1">
      <alignment horizontal="center" vertical="center" wrapText="1"/>
    </xf>
    <xf numFmtId="0" fontId="9" fillId="0" borderId="15" xfId="0" applyFont="1" applyBorder="1" applyAlignment="1">
      <alignment horizontal="left" vertical="center" wrapText="1"/>
    </xf>
    <xf numFmtId="0" fontId="9" fillId="0" borderId="4" xfId="0" applyFont="1" applyBorder="1" applyAlignment="1">
      <alignment horizontal="justify" vertical="center" wrapText="1"/>
    </xf>
    <xf numFmtId="0" fontId="9" fillId="0" borderId="4" xfId="0" applyFont="1" applyBorder="1" applyAlignment="1">
      <alignment horizontal="justify" vertical="center"/>
    </xf>
    <xf numFmtId="0" fontId="9" fillId="0" borderId="10" xfId="0" applyFont="1" applyBorder="1" applyAlignment="1">
      <alignment horizontal="left" vertical="center" wrapText="1"/>
    </xf>
    <xf numFmtId="0" fontId="7"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9" fillId="0" borderId="4" xfId="0" quotePrefix="1" applyFont="1" applyBorder="1" applyAlignment="1">
      <alignment horizontal="left" vertical="center" wrapText="1"/>
    </xf>
    <xf numFmtId="0" fontId="34" fillId="0" borderId="4" xfId="0" applyFont="1" applyBorder="1" applyAlignment="1">
      <alignment horizontal="left" vertical="center" wrapText="1"/>
    </xf>
    <xf numFmtId="0" fontId="31"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9" fillId="0" borderId="10" xfId="3" applyFont="1" applyAlignment="1">
      <alignment vertical="center"/>
    </xf>
    <xf numFmtId="0" fontId="16" fillId="0" borderId="10" xfId="3"/>
    <xf numFmtId="0" fontId="36" fillId="0" borderId="10" xfId="3" applyFont="1" applyAlignment="1">
      <alignment horizontal="center" vertical="center"/>
    </xf>
    <xf numFmtId="0" fontId="12" fillId="2" borderId="10" xfId="3" applyFont="1" applyFill="1" applyAlignment="1">
      <alignment horizontal="center" vertical="center" wrapText="1"/>
    </xf>
    <xf numFmtId="0" fontId="13" fillId="3" borderId="13" xfId="3" applyFont="1" applyFill="1" applyBorder="1" applyAlignment="1">
      <alignment horizontal="center" vertical="center" wrapText="1"/>
    </xf>
    <xf numFmtId="0" fontId="13" fillId="3" borderId="13" xfId="3" applyFont="1" applyFill="1" applyBorder="1" applyAlignment="1" applyProtection="1">
      <alignment horizontal="center" vertical="center" wrapText="1"/>
      <protection hidden="1"/>
    </xf>
    <xf numFmtId="0" fontId="13" fillId="3" borderId="15" xfId="3" applyFont="1" applyFill="1" applyBorder="1" applyAlignment="1">
      <alignment horizontal="center" vertical="center" wrapText="1"/>
    </xf>
    <xf numFmtId="0" fontId="13" fillId="3" borderId="14" xfId="3" applyFont="1" applyFill="1" applyBorder="1" applyAlignment="1" applyProtection="1">
      <alignment horizontal="center" vertical="center" wrapText="1"/>
      <protection hidden="1"/>
    </xf>
    <xf numFmtId="0" fontId="9" fillId="0" borderId="4" xfId="3" applyFont="1" applyBorder="1" applyAlignment="1">
      <alignment horizontal="left" vertical="center" wrapText="1"/>
    </xf>
    <xf numFmtId="14" fontId="9" fillId="0" borderId="4" xfId="3" applyNumberFormat="1" applyFont="1" applyBorder="1" applyAlignment="1">
      <alignment horizontal="right" vertical="center" wrapText="1"/>
    </xf>
    <xf numFmtId="0" fontId="9" fillId="0" borderId="60" xfId="3" applyFont="1" applyBorder="1" applyAlignment="1">
      <alignment horizontal="left" vertical="center" wrapText="1"/>
    </xf>
    <xf numFmtId="0" fontId="34" fillId="0" borderId="13" xfId="3" applyFont="1" applyBorder="1" applyAlignment="1">
      <alignment horizontal="left" vertical="center" wrapText="1"/>
    </xf>
    <xf numFmtId="0" fontId="34" fillId="0" borderId="45" xfId="3" applyFont="1" applyBorder="1" applyAlignment="1">
      <alignment horizontal="left" vertical="center" wrapText="1"/>
    </xf>
    <xf numFmtId="0" fontId="34" fillId="11" borderId="13" xfId="3" applyFont="1" applyFill="1" applyBorder="1" applyAlignment="1">
      <alignment horizontal="center" vertical="center" wrapText="1"/>
    </xf>
    <xf numFmtId="0" fontId="9" fillId="0" borderId="10" xfId="3" applyFont="1" applyAlignment="1">
      <alignment vertical="center" wrapText="1"/>
    </xf>
    <xf numFmtId="0" fontId="9" fillId="0" borderId="64" xfId="3" applyFont="1" applyBorder="1" applyAlignment="1">
      <alignment horizontal="left" vertical="center" wrapText="1"/>
    </xf>
    <xf numFmtId="0" fontId="9" fillId="0" borderId="65" xfId="3" applyFont="1" applyBorder="1" applyAlignment="1">
      <alignment horizontal="left" vertical="center" wrapText="1"/>
    </xf>
    <xf numFmtId="0" fontId="9" fillId="0" borderId="13" xfId="3" applyFont="1" applyBorder="1" applyAlignment="1">
      <alignment horizontal="left" vertical="center" wrapText="1"/>
    </xf>
    <xf numFmtId="0" fontId="9" fillId="0" borderId="66" xfId="3" applyFont="1" applyBorder="1" applyAlignment="1">
      <alignment horizontal="left" vertical="center" wrapText="1"/>
    </xf>
    <xf numFmtId="14" fontId="9" fillId="0" borderId="4" xfId="3" applyNumberFormat="1" applyFont="1" applyBorder="1" applyAlignment="1">
      <alignment horizontal="center" vertical="center" wrapText="1"/>
    </xf>
    <xf numFmtId="0" fontId="9" fillId="0" borderId="15" xfId="3" applyFont="1" applyBorder="1" applyAlignment="1">
      <alignment horizontal="left" vertical="center" wrapText="1"/>
    </xf>
    <xf numFmtId="14" fontId="9"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14" fontId="34" fillId="0" borderId="4" xfId="0" applyNumberFormat="1" applyFont="1" applyBorder="1" applyAlignment="1">
      <alignment horizontal="right" vertical="center" wrapText="1"/>
    </xf>
    <xf numFmtId="0" fontId="34" fillId="0" borderId="4" xfId="0" applyFont="1" applyBorder="1" applyAlignment="1">
      <alignment horizontal="center" vertical="center" wrapText="1"/>
    </xf>
    <xf numFmtId="0" fontId="34" fillId="11" borderId="4" xfId="0" applyFont="1" applyFill="1" applyBorder="1" applyAlignment="1">
      <alignment horizontal="center" vertical="center" wrapText="1"/>
    </xf>
    <xf numFmtId="0" fontId="24" fillId="12" borderId="4" xfId="0" applyFont="1" applyFill="1" applyBorder="1" applyAlignment="1">
      <alignment horizontal="center" vertical="center" wrapText="1"/>
    </xf>
    <xf numFmtId="0" fontId="9" fillId="0" borderId="4" xfId="6" applyNumberFormat="1" applyFont="1" applyBorder="1" applyAlignment="1">
      <alignment horizontal="center" vertical="center" wrapText="1"/>
    </xf>
    <xf numFmtId="0" fontId="4" fillId="9" borderId="16" xfId="2" applyFont="1" applyFill="1" applyBorder="1" applyAlignment="1">
      <alignment horizontal="left" vertical="center" wrapText="1"/>
    </xf>
    <xf numFmtId="0" fontId="9" fillId="0" borderId="16" xfId="3" applyFont="1" applyBorder="1" applyAlignment="1">
      <alignment vertical="center" wrapText="1"/>
    </xf>
    <xf numFmtId="0" fontId="9" fillId="0" borderId="16" xfId="7" applyFont="1" applyBorder="1" applyAlignment="1">
      <alignment horizontal="left" vertical="top" wrapText="1"/>
    </xf>
    <xf numFmtId="0" fontId="9" fillId="0" borderId="61" xfId="3" applyFont="1" applyBorder="1" applyAlignment="1">
      <alignment vertical="center" wrapText="1"/>
    </xf>
    <xf numFmtId="0" fontId="34" fillId="0" borderId="62" xfId="3" applyFont="1" applyBorder="1" applyAlignment="1">
      <alignment horizontal="justify" vertical="center"/>
    </xf>
    <xf numFmtId="0" fontId="34" fillId="0" borderId="45" xfId="3" applyFont="1" applyBorder="1" applyAlignment="1">
      <alignment horizontal="justify" vertical="center"/>
    </xf>
    <xf numFmtId="0" fontId="34" fillId="0" borderId="63" xfId="3" applyFont="1" applyBorder="1" applyAlignment="1">
      <alignment horizontal="justify" vertical="center"/>
    </xf>
    <xf numFmtId="0" fontId="9" fillId="0" borderId="4" xfId="3" applyFont="1" applyBorder="1" applyAlignment="1">
      <alignment horizontal="justify" vertical="center" wrapText="1"/>
    </xf>
    <xf numFmtId="0" fontId="9" fillId="0" borderId="4" xfId="3" applyFont="1" applyBorder="1" applyAlignment="1">
      <alignment horizontal="justify" vertical="center"/>
    </xf>
    <xf numFmtId="0" fontId="9" fillId="0" borderId="4" xfId="3" quotePrefix="1" applyFont="1" applyBorder="1" applyAlignment="1">
      <alignment horizontal="left" vertical="center" wrapText="1"/>
    </xf>
    <xf numFmtId="0" fontId="9" fillId="0" borderId="16" xfId="3" applyFont="1" applyBorder="1" applyAlignment="1">
      <alignment horizontal="left" vertical="center" wrapText="1"/>
    </xf>
    <xf numFmtId="0" fontId="9" fillId="0" borderId="43" xfId="3" applyFont="1" applyBorder="1" applyAlignment="1">
      <alignment vertical="center" wrapText="1"/>
    </xf>
    <xf numFmtId="0" fontId="9" fillId="0" borderId="15" xfId="3" applyFont="1" applyBorder="1" applyAlignment="1">
      <alignment horizontal="justify" vertical="center"/>
    </xf>
    <xf numFmtId="0" fontId="3" fillId="9" borderId="16" xfId="2" applyFont="1" applyFill="1" applyBorder="1" applyAlignment="1">
      <alignment horizontal="left" vertical="center" wrapText="1"/>
    </xf>
    <xf numFmtId="14" fontId="9" fillId="0" borderId="13" xfId="3" applyNumberFormat="1" applyFont="1" applyBorder="1" applyAlignment="1">
      <alignment horizontal="right" vertical="center" wrapText="1"/>
    </xf>
    <xf numFmtId="14" fontId="9" fillId="0" borderId="13" xfId="3" applyNumberFormat="1" applyFont="1" applyBorder="1" applyAlignment="1">
      <alignment horizontal="center" vertical="center" wrapText="1"/>
    </xf>
    <xf numFmtId="9" fontId="9" fillId="0" borderId="4" xfId="3" applyNumberFormat="1" applyFont="1" applyBorder="1" applyAlignment="1">
      <alignment horizontal="center" vertical="center" wrapText="1"/>
    </xf>
    <xf numFmtId="0" fontId="38" fillId="0" borderId="10" xfId="8" applyFont="1"/>
    <xf numFmtId="0" fontId="43" fillId="0" borderId="10" xfId="8" applyFont="1"/>
    <xf numFmtId="0" fontId="43" fillId="0" borderId="10" xfId="8" applyFont="1" applyAlignment="1">
      <alignment horizontal="center"/>
    </xf>
    <xf numFmtId="0" fontId="44" fillId="13" borderId="69" xfId="8" applyFont="1" applyFill="1" applyBorder="1" applyAlignment="1">
      <alignment horizontal="center" vertical="center" wrapText="1"/>
    </xf>
    <xf numFmtId="0" fontId="45" fillId="0" borderId="10" xfId="8" applyFont="1" applyAlignment="1">
      <alignment vertical="center"/>
    </xf>
    <xf numFmtId="0" fontId="44" fillId="13" borderId="70" xfId="8" applyFont="1" applyFill="1" applyBorder="1" applyAlignment="1">
      <alignment horizontal="center" vertical="center" wrapText="1"/>
    </xf>
    <xf numFmtId="0" fontId="38" fillId="0" borderId="10" xfId="8" applyFont="1" applyAlignment="1">
      <alignment horizontal="center"/>
    </xf>
    <xf numFmtId="9" fontId="24" fillId="0" borderId="4" xfId="0" applyNumberFormat="1" applyFont="1" applyBorder="1" applyAlignment="1">
      <alignment horizontal="center" vertical="center" wrapText="1"/>
    </xf>
    <xf numFmtId="9" fontId="9" fillId="0" borderId="4" xfId="0" applyNumberFormat="1" applyFont="1" applyBorder="1" applyAlignment="1">
      <alignment horizontal="center" vertical="center" wrapText="1"/>
    </xf>
    <xf numFmtId="9" fontId="24" fillId="0" borderId="4" xfId="4" applyNumberFormat="1" applyFont="1" applyBorder="1" applyAlignment="1">
      <alignment horizontal="center" vertical="center" wrapText="1"/>
    </xf>
    <xf numFmtId="9" fontId="34" fillId="0" borderId="4" xfId="0" applyNumberFormat="1" applyFont="1" applyBorder="1" applyAlignment="1">
      <alignment horizontal="center" vertical="center" wrapText="1"/>
    </xf>
    <xf numFmtId="9" fontId="24" fillId="0" borderId="4" xfId="2" applyNumberFormat="1" applyFont="1" applyBorder="1" applyAlignment="1">
      <alignment horizontal="center" vertical="center" wrapText="1"/>
    </xf>
    <xf numFmtId="9" fontId="7" fillId="9" borderId="4" xfId="3" applyNumberFormat="1" applyFont="1" applyFill="1" applyBorder="1" applyAlignment="1">
      <alignment horizontal="center" vertical="center" wrapText="1"/>
    </xf>
    <xf numFmtId="9" fontId="24" fillId="0" borderId="4" xfId="3"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0" fontId="39" fillId="0" borderId="10" xfId="8" applyFont="1" applyAlignment="1">
      <alignment vertical="center" wrapText="1"/>
    </xf>
    <xf numFmtId="0" fontId="40" fillId="0" borderId="10" xfId="8" applyFont="1" applyAlignment="1">
      <alignment vertical="center" wrapText="1"/>
    </xf>
    <xf numFmtId="0" fontId="46" fillId="0" borderId="68" xfId="8" applyFont="1" applyBorder="1"/>
    <xf numFmtId="0" fontId="38" fillId="0" borderId="21" xfId="8" applyFont="1" applyBorder="1" applyAlignment="1">
      <alignment horizontal="justify" vertical="center" wrapText="1"/>
    </xf>
    <xf numFmtId="0" fontId="38" fillId="0" borderId="24" xfId="8" applyFont="1" applyBorder="1" applyAlignment="1">
      <alignment horizontal="justify" vertical="center" wrapText="1"/>
    </xf>
    <xf numFmtId="0" fontId="46" fillId="0" borderId="10" xfId="8" applyFont="1"/>
    <xf numFmtId="0" fontId="30" fillId="0" borderId="10" xfId="8"/>
    <xf numFmtId="0" fontId="47" fillId="0" borderId="16" xfId="8" applyFont="1" applyBorder="1" applyAlignment="1">
      <alignment horizontal="justify" vertical="center" wrapText="1"/>
    </xf>
    <xf numFmtId="9" fontId="47" fillId="0" borderId="16" xfId="9" applyFont="1" applyFill="1" applyBorder="1" applyAlignment="1" applyProtection="1">
      <alignment horizontal="center" vertical="center" wrapText="1"/>
    </xf>
    <xf numFmtId="9" fontId="38" fillId="0" borderId="16" xfId="9" applyFont="1" applyFill="1" applyBorder="1" applyAlignment="1">
      <alignment horizontal="center" vertical="center" wrapText="1"/>
    </xf>
    <xf numFmtId="0" fontId="42" fillId="0" borderId="20" xfId="8" applyFont="1" applyBorder="1" applyAlignment="1">
      <alignment horizontal="justify" vertical="center" wrapText="1"/>
    </xf>
    <xf numFmtId="0" fontId="38" fillId="0" borderId="20" xfId="8" applyFont="1" applyBorder="1" applyAlignment="1">
      <alignment horizontal="justify" vertical="center" wrapText="1"/>
    </xf>
    <xf numFmtId="0" fontId="38" fillId="0" borderId="22" xfId="8" applyFont="1" applyBorder="1" applyAlignment="1">
      <alignment horizontal="justify" vertical="center" wrapText="1"/>
    </xf>
    <xf numFmtId="9" fontId="38" fillId="0" borderId="23" xfId="9" applyFont="1" applyFill="1" applyBorder="1" applyAlignment="1">
      <alignment horizontal="center" vertical="center" wrapText="1"/>
    </xf>
    <xf numFmtId="0" fontId="15" fillId="0" borderId="10" xfId="0" applyFont="1" applyBorder="1" applyAlignment="1">
      <alignment vertical="center"/>
    </xf>
    <xf numFmtId="0" fontId="46" fillId="0" borderId="10" xfId="8" applyFont="1" applyAlignment="1">
      <alignment horizontal="center" vertical="center"/>
    </xf>
    <xf numFmtId="0" fontId="46" fillId="0" borderId="71" xfId="8" applyFont="1" applyBorder="1"/>
    <xf numFmtId="0" fontId="41" fillId="14" borderId="71" xfId="8" applyFont="1" applyFill="1" applyBorder="1" applyAlignment="1">
      <alignment horizontal="center" vertical="center" wrapText="1"/>
    </xf>
    <xf numFmtId="0" fontId="41" fillId="14" borderId="72" xfId="8" applyFont="1" applyFill="1" applyBorder="1" applyAlignment="1">
      <alignment horizontal="center" vertical="center" wrapText="1"/>
    </xf>
    <xf numFmtId="0" fontId="16" fillId="0" borderId="79" xfId="8" applyFont="1" applyBorder="1" applyAlignment="1">
      <alignment horizontal="center" vertical="center"/>
    </xf>
    <xf numFmtId="0" fontId="11" fillId="0" borderId="80" xfId="8" applyFont="1" applyBorder="1" applyAlignment="1">
      <alignment horizontal="center" vertical="center" wrapText="1"/>
    </xf>
    <xf numFmtId="0" fontId="11" fillId="0" borderId="80" xfId="8" applyFont="1" applyBorder="1" applyAlignment="1">
      <alignment horizontal="left" vertical="center"/>
    </xf>
    <xf numFmtId="0" fontId="11" fillId="0" borderId="81" xfId="8" applyFont="1" applyBorder="1" applyAlignment="1">
      <alignment horizontal="center" vertical="center"/>
    </xf>
    <xf numFmtId="0" fontId="49" fillId="13" borderId="82" xfId="8" applyFont="1" applyFill="1" applyBorder="1" applyAlignment="1">
      <alignment horizontal="center" vertical="center"/>
    </xf>
    <xf numFmtId="0" fontId="49" fillId="13" borderId="83" xfId="8" applyFont="1" applyFill="1" applyBorder="1" applyAlignment="1">
      <alignment horizontal="center" vertical="center" wrapText="1"/>
    </xf>
    <xf numFmtId="0" fontId="50" fillId="0" borderId="85" xfId="8" applyFont="1" applyBorder="1" applyAlignment="1">
      <alignment horizontal="center" vertical="center"/>
    </xf>
    <xf numFmtId="0" fontId="51" fillId="0" borderId="85" xfId="8" applyFont="1" applyBorder="1" applyAlignment="1">
      <alignment horizontal="left" vertical="center" wrapText="1"/>
    </xf>
    <xf numFmtId="0" fontId="16" fillId="0" borderId="10" xfId="8" applyFont="1"/>
    <xf numFmtId="0" fontId="29" fillId="0" borderId="10" xfId="8" applyFont="1"/>
    <xf numFmtId="0" fontId="30" fillId="0" borderId="10" xfId="8" applyAlignment="1">
      <alignment vertical="center" wrapText="1"/>
    </xf>
    <xf numFmtId="0" fontId="11" fillId="0" borderId="16" xfId="8" applyFont="1" applyBorder="1" applyAlignment="1">
      <alignment horizontal="left" vertical="center"/>
    </xf>
    <xf numFmtId="0" fontId="13" fillId="13" borderId="41" xfId="8" applyFont="1" applyFill="1" applyBorder="1" applyAlignment="1">
      <alignment horizontal="center" vertical="center" wrapText="1"/>
    </xf>
    <xf numFmtId="0" fontId="30" fillId="0" borderId="16" xfId="8" applyBorder="1" applyAlignment="1">
      <alignment horizontal="center" vertical="center" textRotation="90" wrapText="1"/>
    </xf>
    <xf numFmtId="0" fontId="30" fillId="0" borderId="16" xfId="8" applyBorder="1" applyAlignment="1">
      <alignment horizontal="left" vertical="center" wrapText="1"/>
    </xf>
    <xf numFmtId="0" fontId="30" fillId="0" borderId="16" xfId="8" applyBorder="1" applyAlignment="1">
      <alignment horizontal="justify" vertical="center" wrapText="1"/>
    </xf>
    <xf numFmtId="0" fontId="30" fillId="0" borderId="16" xfId="8" applyBorder="1" applyAlignment="1">
      <alignment vertical="center" wrapText="1"/>
    </xf>
    <xf numFmtId="0" fontId="21" fillId="0" borderId="16" xfId="8" applyFont="1" applyBorder="1" applyAlignment="1">
      <alignment horizontal="center" vertical="center" textRotation="90" wrapText="1"/>
    </xf>
    <xf numFmtId="0" fontId="30" fillId="0" borderId="16" xfId="8" applyBorder="1" applyAlignment="1">
      <alignment horizontal="center" vertical="center" wrapText="1"/>
    </xf>
    <xf numFmtId="0" fontId="11" fillId="0" borderId="18" xfId="8" applyFont="1" applyBorder="1" applyAlignment="1">
      <alignment horizontal="left" vertical="center"/>
    </xf>
    <xf numFmtId="0" fontId="11" fillId="0" borderId="19" xfId="8" applyFont="1" applyBorder="1" applyAlignment="1">
      <alignment horizontal="center" vertical="center"/>
    </xf>
    <xf numFmtId="0" fontId="11" fillId="0" borderId="21" xfId="8" applyFont="1" applyBorder="1" applyAlignment="1">
      <alignment horizontal="center" vertical="center"/>
    </xf>
    <xf numFmtId="14" fontId="11" fillId="0" borderId="21" xfId="8" applyNumberFormat="1" applyFont="1" applyBorder="1" applyAlignment="1">
      <alignment horizontal="center" vertical="center"/>
    </xf>
    <xf numFmtId="0" fontId="11" fillId="0" borderId="23" xfId="8" applyFont="1" applyBorder="1" applyAlignment="1">
      <alignment horizontal="left" vertical="center"/>
    </xf>
    <xf numFmtId="0" fontId="11" fillId="0" borderId="24" xfId="8" applyFont="1" applyBorder="1" applyAlignment="1">
      <alignment horizontal="center" vertical="center"/>
    </xf>
    <xf numFmtId="9" fontId="9" fillId="0" borderId="4" xfId="2" applyNumberFormat="1" applyFont="1" applyBorder="1" applyAlignment="1">
      <alignment horizontal="right" vertical="center" wrapText="1"/>
    </xf>
    <xf numFmtId="0" fontId="9" fillId="0" borderId="67" xfId="3" applyFont="1" applyBorder="1" applyAlignment="1">
      <alignment horizontal="center" vertical="center"/>
    </xf>
    <xf numFmtId="0" fontId="1" fillId="9" borderId="16" xfId="2" applyFont="1" applyFill="1" applyBorder="1" applyAlignment="1">
      <alignment horizontal="left" vertical="center" wrapText="1"/>
    </xf>
    <xf numFmtId="14" fontId="9" fillId="0" borderId="59" xfId="3" applyNumberFormat="1" applyFont="1" applyBorder="1" applyAlignment="1">
      <alignment horizontal="center" vertical="center" wrapText="1"/>
    </xf>
    <xf numFmtId="14" fontId="9" fillId="0" borderId="15" xfId="3" applyNumberFormat="1" applyFont="1" applyBorder="1" applyAlignment="1">
      <alignment horizontal="right" vertical="center" wrapText="1"/>
    </xf>
    <xf numFmtId="14" fontId="9" fillId="0" borderId="45" xfId="3" applyNumberFormat="1" applyFont="1" applyBorder="1" applyAlignment="1">
      <alignment horizontal="right" vertical="center" wrapText="1"/>
    </xf>
    <xf numFmtId="9" fontId="9" fillId="0" borderId="15" xfId="3" applyNumberFormat="1" applyFont="1" applyBorder="1" applyAlignment="1">
      <alignment horizontal="center" vertical="center" wrapText="1"/>
    </xf>
    <xf numFmtId="9" fontId="9" fillId="0" borderId="89" xfId="3" applyNumberFormat="1" applyFont="1" applyBorder="1" applyAlignment="1">
      <alignment horizontal="center" vertical="center" wrapText="1"/>
    </xf>
    <xf numFmtId="14" fontId="24" fillId="0" borderId="45" xfId="3" applyNumberFormat="1" applyFont="1" applyBorder="1" applyAlignment="1">
      <alignment horizontal="center" vertical="center" wrapText="1"/>
    </xf>
    <xf numFmtId="0" fontId="34" fillId="0" borderId="14" xfId="3" applyFont="1" applyBorder="1" applyAlignment="1">
      <alignment horizontal="left" vertical="center" wrapText="1"/>
    </xf>
    <xf numFmtId="9" fontId="34" fillId="0" borderId="14" xfId="3" applyNumberFormat="1" applyFont="1" applyBorder="1" applyAlignment="1">
      <alignment horizontal="center" vertical="center" wrapText="1"/>
    </xf>
    <xf numFmtId="14" fontId="34" fillId="0" borderId="14" xfId="3" applyNumberFormat="1" applyFont="1" applyBorder="1" applyAlignment="1">
      <alignment vertical="center" wrapText="1"/>
    </xf>
    <xf numFmtId="9" fontId="34" fillId="0" borderId="45" xfId="3" applyNumberFormat="1" applyFont="1" applyBorder="1" applyAlignment="1">
      <alignment horizontal="center" vertical="center" wrapText="1"/>
    </xf>
    <xf numFmtId="14" fontId="34" fillId="0" borderId="45" xfId="3" applyNumberFormat="1" applyFont="1" applyBorder="1" applyAlignment="1">
      <alignment vertical="center" wrapText="1"/>
    </xf>
    <xf numFmtId="0" fontId="34" fillId="11" borderId="14" xfId="3" applyFont="1" applyFill="1" applyBorder="1" applyAlignment="1">
      <alignment horizontal="center" vertical="center" wrapText="1"/>
    </xf>
    <xf numFmtId="0" fontId="34" fillId="0" borderId="42" xfId="3" applyFont="1" applyBorder="1" applyAlignment="1">
      <alignment horizontal="left" vertical="center" wrapText="1"/>
    </xf>
    <xf numFmtId="0" fontId="34" fillId="11" borderId="45" xfId="3" applyFont="1" applyFill="1" applyBorder="1" applyAlignment="1">
      <alignment horizontal="center" vertical="center" wrapText="1"/>
    </xf>
    <xf numFmtId="0" fontId="34" fillId="0" borderId="64" xfId="3" applyFont="1" applyBorder="1" applyAlignment="1">
      <alignment horizontal="left" vertical="center" wrapText="1"/>
    </xf>
    <xf numFmtId="0" fontId="9" fillId="0" borderId="45" xfId="3" applyFont="1" applyBorder="1" applyAlignment="1">
      <alignment horizontal="left" vertical="center" wrapText="1"/>
    </xf>
    <xf numFmtId="0" fontId="9" fillId="0" borderId="62" xfId="3" applyFont="1" applyBorder="1" applyAlignment="1">
      <alignment vertical="center"/>
    </xf>
    <xf numFmtId="14" fontId="9" fillId="0" borderId="14" xfId="3" applyNumberFormat="1" applyFont="1" applyBorder="1" applyAlignment="1">
      <alignment horizontal="right" vertical="center" wrapText="1"/>
    </xf>
    <xf numFmtId="9" fontId="9" fillId="0" borderId="45" xfId="3" applyNumberFormat="1" applyFont="1" applyBorder="1" applyAlignment="1">
      <alignment horizontal="center" vertical="center" wrapText="1"/>
    </xf>
    <xf numFmtId="0" fontId="34" fillId="11" borderId="90" xfId="3" applyFont="1" applyFill="1" applyBorder="1" applyAlignment="1">
      <alignment horizontal="center" vertical="center" wrapText="1"/>
    </xf>
    <xf numFmtId="0" fontId="42" fillId="0" borderId="91" xfId="8" applyFont="1" applyBorder="1" applyAlignment="1">
      <alignment horizontal="justify" vertical="center" wrapText="1"/>
    </xf>
    <xf numFmtId="9" fontId="38" fillId="0" borderId="43" xfId="9" applyFont="1" applyFill="1" applyBorder="1" applyAlignment="1">
      <alignment horizontal="center" vertical="center" wrapText="1"/>
    </xf>
    <xf numFmtId="0" fontId="38" fillId="0" borderId="92" xfId="8" applyFont="1" applyBorder="1" applyAlignment="1">
      <alignment horizontal="justify" vertical="center" wrapText="1"/>
    </xf>
    <xf numFmtId="0" fontId="41" fillId="14" borderId="77" xfId="8" applyFont="1" applyFill="1" applyBorder="1" applyAlignment="1">
      <alignment horizontal="center" vertical="center" wrapText="1"/>
    </xf>
    <xf numFmtId="9" fontId="47" fillId="0" borderId="16" xfId="6" applyFont="1" applyFill="1" applyBorder="1" applyAlignment="1" applyProtection="1">
      <alignment horizontal="center" vertical="center" wrapText="1"/>
    </xf>
    <xf numFmtId="9" fontId="47" fillId="0" borderId="25" xfId="9" applyFont="1" applyFill="1" applyBorder="1" applyAlignment="1" applyProtection="1">
      <alignment horizontal="center" vertical="center" wrapText="1"/>
    </xf>
    <xf numFmtId="0" fontId="41" fillId="14" borderId="93" xfId="8" applyFont="1" applyFill="1" applyBorder="1" applyAlignment="1">
      <alignment horizontal="center" vertical="center" wrapText="1"/>
    </xf>
    <xf numFmtId="0" fontId="41" fillId="14" borderId="94" xfId="8" applyFont="1" applyFill="1" applyBorder="1" applyAlignment="1">
      <alignment horizontal="center" vertical="center" wrapText="1"/>
    </xf>
    <xf numFmtId="0" fontId="41" fillId="14" borderId="95" xfId="8" applyFont="1" applyFill="1" applyBorder="1" applyAlignment="1">
      <alignment horizontal="center" vertical="center" wrapText="1"/>
    </xf>
    <xf numFmtId="0" fontId="47" fillId="0" borderId="96" xfId="8" applyFont="1" applyBorder="1" applyAlignment="1">
      <alignment horizontal="justify" vertical="center" wrapText="1"/>
    </xf>
    <xf numFmtId="0" fontId="47" fillId="0" borderId="97" xfId="8" applyFont="1" applyBorder="1" applyAlignment="1">
      <alignment horizontal="justify" vertical="center" wrapText="1"/>
    </xf>
    <xf numFmtId="9" fontId="47" fillId="0" borderId="97" xfId="9" applyFont="1" applyFill="1" applyBorder="1" applyAlignment="1" applyProtection="1">
      <alignment horizontal="center" vertical="center" wrapText="1"/>
    </xf>
    <xf numFmtId="0" fontId="48" fillId="0" borderId="98" xfId="8" applyFont="1" applyBorder="1" applyAlignment="1">
      <alignment horizontal="justify" vertical="center" wrapText="1"/>
    </xf>
    <xf numFmtId="0" fontId="47" fillId="0" borderId="99" xfId="8" applyFont="1" applyBorder="1" applyAlignment="1">
      <alignment horizontal="justify" vertical="center" wrapText="1"/>
    </xf>
    <xf numFmtId="0" fontId="47" fillId="0" borderId="100" xfId="8" applyFont="1" applyBorder="1" applyAlignment="1">
      <alignment horizontal="justify" vertical="center" wrapText="1"/>
    </xf>
    <xf numFmtId="0" fontId="48" fillId="0" borderId="100" xfId="8" applyFont="1" applyBorder="1" applyAlignment="1">
      <alignment horizontal="justify" vertical="center" wrapText="1"/>
    </xf>
    <xf numFmtId="0" fontId="47" fillId="0" borderId="101" xfId="8" applyFont="1" applyBorder="1" applyAlignment="1">
      <alignment horizontal="justify" vertical="center" wrapText="1"/>
    </xf>
    <xf numFmtId="0" fontId="47" fillId="0" borderId="102" xfId="8" applyFont="1" applyBorder="1" applyAlignment="1">
      <alignment horizontal="justify" vertical="center" wrapText="1"/>
    </xf>
    <xf numFmtId="0" fontId="47" fillId="0" borderId="103" xfId="8" applyFont="1" applyBorder="1" applyAlignment="1">
      <alignment horizontal="justify" vertical="center" wrapText="1"/>
    </xf>
    <xf numFmtId="0" fontId="47" fillId="0" borderId="104" xfId="8" applyFont="1" applyBorder="1" applyAlignment="1">
      <alignment horizontal="justify" vertical="center" wrapText="1"/>
    </xf>
    <xf numFmtId="0" fontId="47" fillId="0" borderId="105" xfId="8" applyFont="1" applyBorder="1" applyAlignment="1">
      <alignment horizontal="justify" vertical="center" wrapText="1"/>
    </xf>
    <xf numFmtId="9" fontId="47" fillId="0" borderId="105" xfId="9" applyFont="1" applyFill="1" applyBorder="1" applyAlignment="1" applyProtection="1">
      <alignment horizontal="center" vertical="center" wrapText="1"/>
    </xf>
    <xf numFmtId="0" fontId="47" fillId="0" borderId="106" xfId="8" applyFont="1" applyBorder="1" applyAlignment="1">
      <alignment horizontal="justify" vertical="center" wrapText="1"/>
    </xf>
    <xf numFmtId="0" fontId="52" fillId="0" borderId="85" xfId="8" applyFont="1" applyBorder="1" applyAlignment="1">
      <alignment horizontal="left" vertical="center" wrapText="1"/>
    </xf>
    <xf numFmtId="0" fontId="52" fillId="0" borderId="86" xfId="8" applyFont="1" applyBorder="1" applyAlignment="1">
      <alignment horizontal="left" vertical="center" wrapText="1"/>
    </xf>
    <xf numFmtId="0" fontId="52" fillId="0" borderId="87" xfId="8" applyFont="1" applyBorder="1" applyAlignment="1">
      <alignment horizontal="left" vertical="center" wrapText="1"/>
    </xf>
    <xf numFmtId="0" fontId="52" fillId="0" borderId="88" xfId="8" applyFont="1" applyBorder="1" applyAlignment="1">
      <alignment horizontal="left" vertical="center" wrapText="1"/>
    </xf>
    <xf numFmtId="0" fontId="16" fillId="0" borderId="10" xfId="8" applyFont="1" applyAlignment="1">
      <alignment horizontal="center"/>
    </xf>
    <xf numFmtId="0" fontId="16" fillId="0" borderId="53" xfId="8" applyFont="1" applyBorder="1" applyAlignment="1">
      <alignment horizontal="center"/>
    </xf>
    <xf numFmtId="0" fontId="16" fillId="0" borderId="16" xfId="8" applyFont="1" applyBorder="1" applyAlignment="1">
      <alignment horizontal="center" vertical="center"/>
    </xf>
    <xf numFmtId="0" fontId="16" fillId="0" borderId="41" xfId="8" applyFont="1" applyBorder="1" applyAlignment="1">
      <alignment horizontal="center" vertical="center"/>
    </xf>
    <xf numFmtId="0" fontId="11" fillId="0" borderId="54" xfId="8" applyFont="1" applyBorder="1" applyAlignment="1">
      <alignment horizontal="center" vertical="center" wrapText="1"/>
    </xf>
    <xf numFmtId="0" fontId="11" fillId="0" borderId="74" xfId="8" applyFont="1" applyBorder="1" applyAlignment="1">
      <alignment horizontal="center" vertical="center" wrapText="1"/>
    </xf>
    <xf numFmtId="0" fontId="11" fillId="0" borderId="41" xfId="8" applyFont="1" applyBorder="1" applyAlignment="1">
      <alignment horizontal="center" vertical="center"/>
    </xf>
    <xf numFmtId="0" fontId="11" fillId="0" borderId="42" xfId="8" applyFont="1" applyBorder="1" applyAlignment="1">
      <alignment horizontal="center" vertical="center"/>
    </xf>
    <xf numFmtId="0" fontId="11" fillId="0" borderId="78" xfId="8" applyFont="1" applyBorder="1" applyAlignment="1">
      <alignment horizontal="center" vertical="center"/>
    </xf>
    <xf numFmtId="14" fontId="11" fillId="0" borderId="41" xfId="8" applyNumberFormat="1" applyFont="1" applyBorder="1" applyAlignment="1">
      <alignment horizontal="center" vertical="center"/>
    </xf>
    <xf numFmtId="14" fontId="11" fillId="0" borderId="42" xfId="8" applyNumberFormat="1" applyFont="1" applyBorder="1" applyAlignment="1">
      <alignment horizontal="center" vertical="center"/>
    </xf>
    <xf numFmtId="14" fontId="11" fillId="0" borderId="78" xfId="8" applyNumberFormat="1" applyFont="1" applyBorder="1" applyAlignment="1">
      <alignment horizontal="center" vertical="center"/>
    </xf>
    <xf numFmtId="0" fontId="49" fillId="13" borderId="83" xfId="8" applyFont="1" applyFill="1" applyBorder="1" applyAlignment="1">
      <alignment horizontal="center" vertical="center" wrapText="1"/>
    </xf>
    <xf numFmtId="0" fontId="49" fillId="13" borderId="84" xfId="8" applyFont="1" applyFill="1" applyBorder="1" applyAlignment="1">
      <alignment horizontal="center" vertical="center" wrapText="1"/>
    </xf>
    <xf numFmtId="0" fontId="30" fillId="0" borderId="25" xfId="8" applyBorder="1" applyAlignment="1">
      <alignment horizontal="left" vertical="center" wrapText="1"/>
    </xf>
    <xf numFmtId="0" fontId="30" fillId="0" borderId="26" xfId="8" applyBorder="1" applyAlignment="1">
      <alignment horizontal="left" vertical="center" wrapText="1"/>
    </xf>
    <xf numFmtId="0" fontId="30" fillId="0" borderId="25" xfId="8" applyBorder="1" applyAlignment="1">
      <alignment horizontal="left" vertical="top" wrapText="1"/>
    </xf>
    <xf numFmtId="0" fontId="30" fillId="0" borderId="26" xfId="8" applyBorder="1" applyAlignment="1">
      <alignment horizontal="left" vertical="top" wrapText="1"/>
    </xf>
    <xf numFmtId="0" fontId="30" fillId="0" borderId="16" xfId="8" applyBorder="1" applyAlignment="1">
      <alignment horizontal="left" vertical="center" wrapText="1"/>
    </xf>
    <xf numFmtId="0" fontId="30" fillId="0" borderId="41" xfId="8" applyBorder="1" applyAlignment="1">
      <alignment horizontal="center" vertical="center" textRotation="90" wrapText="1"/>
    </xf>
    <xf numFmtId="0" fontId="30" fillId="0" borderId="42" xfId="8" applyBorder="1" applyAlignment="1">
      <alignment horizontal="center" vertical="center" textRotation="90" wrapText="1"/>
    </xf>
    <xf numFmtId="0" fontId="30" fillId="0" borderId="43" xfId="8" applyBorder="1" applyAlignment="1">
      <alignment horizontal="center" vertical="center" textRotation="90" wrapText="1"/>
    </xf>
    <xf numFmtId="0" fontId="16" fillId="0" borderId="17" xfId="8" applyFont="1" applyBorder="1" applyAlignment="1">
      <alignment horizontal="center" vertical="center"/>
    </xf>
    <xf numFmtId="0" fontId="16" fillId="0" borderId="18" xfId="8" applyFont="1" applyBorder="1" applyAlignment="1">
      <alignment horizontal="center" vertical="center"/>
    </xf>
    <xf numFmtId="0" fontId="16" fillId="0" borderId="20" xfId="8" applyFont="1" applyBorder="1" applyAlignment="1">
      <alignment horizontal="center" vertical="center"/>
    </xf>
    <xf numFmtId="0" fontId="16" fillId="0" borderId="22" xfId="8" applyFont="1" applyBorder="1" applyAlignment="1">
      <alignment horizontal="center" vertical="center"/>
    </xf>
    <xf numFmtId="0" fontId="16" fillId="0" borderId="23" xfId="8" applyFont="1" applyBorder="1" applyAlignment="1">
      <alignment horizontal="center" vertical="center"/>
    </xf>
    <xf numFmtId="0" fontId="11" fillId="0" borderId="18" xfId="8" applyFont="1" applyBorder="1" applyAlignment="1">
      <alignment horizontal="center" vertical="center" wrapText="1"/>
    </xf>
    <xf numFmtId="0" fontId="11" fillId="0" borderId="16" xfId="8" applyFont="1" applyBorder="1" applyAlignment="1">
      <alignment horizontal="center" vertical="center" wrapText="1"/>
    </xf>
    <xf numFmtId="0" fontId="11" fillId="0" borderId="23" xfId="8" applyFont="1" applyBorder="1" applyAlignment="1">
      <alignment horizontal="center" vertical="center" wrapText="1"/>
    </xf>
    <xf numFmtId="0" fontId="13" fillId="13" borderId="25" xfId="8" applyFont="1" applyFill="1" applyBorder="1" applyAlignment="1">
      <alignment horizontal="center" vertical="center" wrapText="1"/>
    </xf>
    <xf numFmtId="0" fontId="13" fillId="13" borderId="26" xfId="8" applyFont="1" applyFill="1" applyBorder="1" applyAlignment="1">
      <alignment horizontal="center" vertical="center" wrapText="1"/>
    </xf>
    <xf numFmtId="0" fontId="30" fillId="0" borderId="16" xfId="8" applyBorder="1" applyAlignment="1">
      <alignment horizontal="center" vertical="center" textRotation="90" wrapText="1"/>
    </xf>
    <xf numFmtId="0" fontId="30" fillId="0" borderId="41" xfId="8" applyBorder="1" applyAlignment="1">
      <alignment horizontal="center" vertical="center" wrapText="1"/>
    </xf>
    <xf numFmtId="0" fontId="30" fillId="0" borderId="42" xfId="8" applyBorder="1" applyAlignment="1">
      <alignment horizontal="center" vertical="center" wrapText="1"/>
    </xf>
    <xf numFmtId="0" fontId="30" fillId="0" borderId="43" xfId="8" applyBorder="1" applyAlignment="1">
      <alignment horizontal="center" vertical="center" wrapText="1"/>
    </xf>
    <xf numFmtId="0" fontId="18" fillId="0" borderId="50" xfId="0" applyFont="1" applyBorder="1" applyAlignment="1">
      <alignment horizontal="center" vertical="center"/>
    </xf>
    <xf numFmtId="0" fontId="18" fillId="0" borderId="48" xfId="0" applyFont="1" applyBorder="1" applyAlignment="1">
      <alignment horizontal="center" vertical="center"/>
    </xf>
    <xf numFmtId="0" fontId="18" fillId="0" borderId="73" xfId="0" applyFont="1" applyBorder="1" applyAlignment="1">
      <alignment horizontal="center" vertical="center"/>
    </xf>
    <xf numFmtId="0" fontId="18" fillId="0" borderId="74" xfId="0" applyFont="1" applyBorder="1" applyAlignment="1">
      <alignment horizontal="center" vertical="center"/>
    </xf>
    <xf numFmtId="0" fontId="18" fillId="0" borderId="10" xfId="0" applyFont="1" applyBorder="1" applyAlignment="1">
      <alignment horizontal="center" vertical="center"/>
    </xf>
    <xf numFmtId="0" fontId="18" fillId="0" borderId="75" xfId="0" applyFont="1" applyBorder="1" applyAlignment="1">
      <alignment horizontal="center" vertical="center"/>
    </xf>
    <xf numFmtId="0" fontId="18" fillId="0" borderId="58" xfId="0" applyFont="1" applyBorder="1" applyAlignment="1">
      <alignment horizontal="center" vertical="center"/>
    </xf>
    <xf numFmtId="0" fontId="18" fillId="0" borderId="56" xfId="0" applyFont="1" applyBorder="1" applyAlignment="1">
      <alignment horizontal="center" vertical="center"/>
    </xf>
    <xf numFmtId="0" fontId="18" fillId="0" borderId="76" xfId="0" applyFont="1" applyBorder="1" applyAlignment="1">
      <alignment horizontal="center" vertical="center"/>
    </xf>
    <xf numFmtId="0" fontId="0" fillId="0" borderId="17" xfId="0" applyBorder="1" applyAlignment="1">
      <alignment horizontal="center" vertical="center"/>
    </xf>
    <xf numFmtId="0" fontId="10" fillId="0" borderId="18" xfId="0" applyFont="1" applyBorder="1"/>
    <xf numFmtId="0" fontId="10" fillId="0" borderId="20" xfId="0" applyFont="1" applyBorder="1"/>
    <xf numFmtId="0" fontId="0" fillId="0" borderId="16" xfId="0" applyBorder="1"/>
    <xf numFmtId="0" fontId="10" fillId="0" borderId="16" xfId="0" applyFont="1" applyBorder="1"/>
    <xf numFmtId="0" fontId="10" fillId="0" borderId="22" xfId="0" applyFont="1" applyBorder="1"/>
    <xf numFmtId="0" fontId="10" fillId="0" borderId="23" xfId="0" applyFont="1" applyBorder="1"/>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14" fontId="13" fillId="3" borderId="13" xfId="0" applyNumberFormat="1" applyFont="1" applyFill="1" applyBorder="1" applyAlignment="1">
      <alignment horizontal="center" vertical="center" wrapText="1"/>
    </xf>
    <xf numFmtId="14" fontId="13" fillId="3" borderId="15" xfId="0" applyNumberFormat="1" applyFont="1" applyFill="1" applyBorder="1" applyAlignment="1">
      <alignment horizontal="center" vertical="center" wrapText="1"/>
    </xf>
    <xf numFmtId="0" fontId="18" fillId="0" borderId="50" xfId="2" applyFont="1" applyBorder="1" applyAlignment="1">
      <alignment horizontal="center" vertical="center"/>
    </xf>
    <xf numFmtId="0" fontId="18" fillId="0" borderId="48" xfId="2" applyFont="1" applyBorder="1" applyAlignment="1">
      <alignment horizontal="center" vertical="center"/>
    </xf>
    <xf numFmtId="0" fontId="18" fillId="0" borderId="73" xfId="2" applyFont="1" applyBorder="1" applyAlignment="1">
      <alignment horizontal="center" vertical="center"/>
    </xf>
    <xf numFmtId="0" fontId="18" fillId="0" borderId="74" xfId="2" applyFont="1" applyBorder="1" applyAlignment="1">
      <alignment horizontal="center" vertical="center"/>
    </xf>
    <xf numFmtId="0" fontId="18" fillId="0" borderId="10" xfId="2" applyFont="1" applyAlignment="1">
      <alignment horizontal="center" vertical="center"/>
    </xf>
    <xf numFmtId="0" fontId="18" fillId="0" borderId="75" xfId="2" applyFont="1" applyBorder="1" applyAlignment="1">
      <alignment horizontal="center" vertical="center"/>
    </xf>
    <xf numFmtId="0" fontId="18" fillId="0" borderId="58" xfId="2" applyFont="1" applyBorder="1" applyAlignment="1">
      <alignment horizontal="center" vertical="center"/>
    </xf>
    <xf numFmtId="0" fontId="18" fillId="0" borderId="56" xfId="2" applyFont="1" applyBorder="1" applyAlignment="1">
      <alignment horizontal="center" vertical="center"/>
    </xf>
    <xf numFmtId="0" fontId="18" fillId="0" borderId="76" xfId="2" applyFont="1" applyBorder="1" applyAlignment="1">
      <alignment horizontal="center" vertical="center"/>
    </xf>
    <xf numFmtId="0" fontId="25" fillId="0" borderId="17" xfId="2" applyBorder="1" applyAlignment="1">
      <alignment horizontal="center" vertical="center"/>
    </xf>
    <xf numFmtId="0" fontId="10" fillId="0" borderId="18" xfId="2" applyFont="1" applyBorder="1"/>
    <xf numFmtId="0" fontId="10" fillId="0" borderId="20" xfId="2" applyFont="1" applyBorder="1"/>
    <xf numFmtId="0" fontId="25" fillId="0" borderId="16" xfId="2" applyBorder="1"/>
    <xf numFmtId="0" fontId="10" fillId="0" borderId="16" xfId="2" applyFont="1" applyBorder="1"/>
    <xf numFmtId="0" fontId="10" fillId="0" borderId="22" xfId="2" applyFont="1" applyBorder="1"/>
    <xf numFmtId="0" fontId="10" fillId="0" borderId="23" xfId="2" applyFont="1" applyBorder="1"/>
    <xf numFmtId="0" fontId="13" fillId="3" borderId="13" xfId="2" applyFont="1" applyFill="1" applyBorder="1" applyAlignment="1">
      <alignment horizontal="center" vertical="center" wrapText="1"/>
    </xf>
    <xf numFmtId="0" fontId="13" fillId="3" borderId="15" xfId="2" applyFont="1" applyFill="1" applyBorder="1" applyAlignment="1">
      <alignment horizontal="center" vertical="center" wrapText="1"/>
    </xf>
    <xf numFmtId="14" fontId="13" fillId="3" borderId="13" xfId="2" applyNumberFormat="1" applyFont="1" applyFill="1" applyBorder="1" applyAlignment="1">
      <alignment horizontal="center" vertical="center" wrapText="1"/>
    </xf>
    <xf numFmtId="14" fontId="13" fillId="3" borderId="15" xfId="2" applyNumberFormat="1" applyFont="1" applyFill="1" applyBorder="1" applyAlignment="1">
      <alignment horizontal="center" vertical="center" wrapText="1"/>
    </xf>
    <xf numFmtId="0" fontId="13" fillId="3" borderId="59" xfId="2" applyFont="1" applyFill="1" applyBorder="1" applyAlignment="1">
      <alignment horizontal="center" vertical="center" wrapText="1"/>
    </xf>
    <xf numFmtId="0" fontId="18" fillId="0" borderId="50" xfId="4" applyFont="1" applyBorder="1" applyAlignment="1">
      <alignment horizontal="center" vertical="center"/>
    </xf>
    <xf numFmtId="0" fontId="18" fillId="0" borderId="48" xfId="4" applyFont="1" applyBorder="1" applyAlignment="1">
      <alignment horizontal="center" vertical="center"/>
    </xf>
    <xf numFmtId="0" fontId="18" fillId="0" borderId="73" xfId="4" applyFont="1" applyBorder="1" applyAlignment="1">
      <alignment horizontal="center" vertical="center"/>
    </xf>
    <xf numFmtId="0" fontId="18" fillId="0" borderId="74" xfId="4" applyFont="1" applyBorder="1" applyAlignment="1">
      <alignment horizontal="center" vertical="center"/>
    </xf>
    <xf numFmtId="0" fontId="18" fillId="0" borderId="10" xfId="4" applyFont="1" applyAlignment="1">
      <alignment horizontal="center" vertical="center"/>
    </xf>
    <xf numFmtId="0" fontId="18" fillId="0" borderId="75" xfId="4" applyFont="1" applyBorder="1" applyAlignment="1">
      <alignment horizontal="center" vertical="center"/>
    </xf>
    <xf numFmtId="0" fontId="18" fillId="0" borderId="58" xfId="4" applyFont="1" applyBorder="1" applyAlignment="1">
      <alignment horizontal="center" vertical="center"/>
    </xf>
    <xf numFmtId="0" fontId="18" fillId="0" borderId="56" xfId="4" applyFont="1" applyBorder="1" applyAlignment="1">
      <alignment horizontal="center" vertical="center"/>
    </xf>
    <xf numFmtId="0" fontId="18" fillId="0" borderId="76" xfId="4" applyFont="1" applyBorder="1" applyAlignment="1">
      <alignment horizontal="center" vertical="center"/>
    </xf>
    <xf numFmtId="0" fontId="25" fillId="0" borderId="17" xfId="4" applyBorder="1" applyAlignment="1">
      <alignment horizontal="center" vertical="center"/>
    </xf>
    <xf numFmtId="0" fontId="10" fillId="0" borderId="18" xfId="4" applyFont="1" applyBorder="1"/>
    <xf numFmtId="0" fontId="10" fillId="0" borderId="20" xfId="4" applyFont="1" applyBorder="1"/>
    <xf numFmtId="0" fontId="25" fillId="0" borderId="16" xfId="4" applyBorder="1"/>
    <xf numFmtId="0" fontId="10" fillId="0" borderId="16" xfId="4" applyFont="1" applyBorder="1"/>
    <xf numFmtId="0" fontId="10" fillId="0" borderId="22" xfId="4" applyFont="1" applyBorder="1"/>
    <xf numFmtId="0" fontId="10" fillId="0" borderId="23" xfId="4" applyFont="1" applyBorder="1"/>
    <xf numFmtId="0" fontId="13" fillId="3" borderId="13" xfId="4" applyFont="1" applyFill="1" applyBorder="1" applyAlignment="1">
      <alignment horizontal="center" vertical="center" wrapText="1"/>
    </xf>
    <xf numFmtId="0" fontId="13" fillId="3" borderId="15" xfId="4" applyFont="1" applyFill="1" applyBorder="1" applyAlignment="1">
      <alignment horizontal="center" vertical="center" wrapText="1"/>
    </xf>
    <xf numFmtId="14" fontId="13" fillId="3" borderId="13" xfId="4" applyNumberFormat="1" applyFont="1" applyFill="1" applyBorder="1" applyAlignment="1">
      <alignment horizontal="center" vertical="center" wrapText="1"/>
    </xf>
    <xf numFmtId="14" fontId="13" fillId="3" borderId="15" xfId="4" applyNumberFormat="1" applyFont="1" applyFill="1" applyBorder="1" applyAlignment="1">
      <alignment horizontal="center" vertical="center" wrapText="1"/>
    </xf>
    <xf numFmtId="0" fontId="18" fillId="0" borderId="50" xfId="3" applyFont="1" applyBorder="1" applyAlignment="1">
      <alignment horizontal="center" vertical="center"/>
    </xf>
    <xf numFmtId="0" fontId="18" fillId="0" borderId="48" xfId="3" applyFont="1" applyBorder="1" applyAlignment="1">
      <alignment horizontal="center" vertical="center"/>
    </xf>
    <xf numFmtId="0" fontId="18" fillId="0" borderId="73" xfId="3" applyFont="1" applyBorder="1" applyAlignment="1">
      <alignment horizontal="center" vertical="center"/>
    </xf>
    <xf numFmtId="0" fontId="18" fillId="0" borderId="74" xfId="3" applyFont="1" applyBorder="1" applyAlignment="1">
      <alignment horizontal="center" vertical="center"/>
    </xf>
    <xf numFmtId="0" fontId="18" fillId="0" borderId="10" xfId="3" applyFont="1" applyAlignment="1">
      <alignment horizontal="center" vertical="center"/>
    </xf>
    <xf numFmtId="0" fontId="18" fillId="0" borderId="75" xfId="3" applyFont="1" applyBorder="1" applyAlignment="1">
      <alignment horizontal="center" vertical="center"/>
    </xf>
    <xf numFmtId="0" fontId="18" fillId="0" borderId="58" xfId="3" applyFont="1" applyBorder="1" applyAlignment="1">
      <alignment horizontal="center" vertical="center"/>
    </xf>
    <xf numFmtId="0" fontId="18" fillId="0" borderId="56" xfId="3" applyFont="1" applyBorder="1" applyAlignment="1">
      <alignment horizontal="center" vertical="center"/>
    </xf>
    <xf numFmtId="0" fontId="18" fillId="0" borderId="76" xfId="3" applyFont="1" applyBorder="1" applyAlignment="1">
      <alignment horizontal="center" vertical="center"/>
    </xf>
    <xf numFmtId="0" fontId="13" fillId="3" borderId="13" xfId="3" applyFont="1" applyFill="1" applyBorder="1" applyAlignment="1">
      <alignment horizontal="center" vertical="center" wrapText="1"/>
    </xf>
    <xf numFmtId="0" fontId="13" fillId="3" borderId="15" xfId="3" applyFont="1" applyFill="1" applyBorder="1" applyAlignment="1">
      <alignment horizontal="center" vertical="center" wrapText="1"/>
    </xf>
    <xf numFmtId="0" fontId="16" fillId="0" borderId="47" xfId="3" applyBorder="1" applyAlignment="1">
      <alignment horizontal="center" vertical="center"/>
    </xf>
    <xf numFmtId="0" fontId="16" fillId="0" borderId="48" xfId="3" applyBorder="1" applyAlignment="1">
      <alignment horizontal="center" vertical="center"/>
    </xf>
    <xf numFmtId="0" fontId="16" fillId="0" borderId="49" xfId="3" applyBorder="1" applyAlignment="1">
      <alignment horizontal="center" vertical="center"/>
    </xf>
    <xf numFmtId="0" fontId="16" fillId="0" borderId="51" xfId="3" applyBorder="1" applyAlignment="1">
      <alignment horizontal="center" vertical="center"/>
    </xf>
    <xf numFmtId="0" fontId="16" fillId="0" borderId="10" xfId="3" applyAlignment="1">
      <alignment horizontal="center" vertical="center"/>
    </xf>
    <xf numFmtId="0" fontId="16" fillId="0" borderId="52" xfId="3" applyBorder="1" applyAlignment="1">
      <alignment horizontal="center" vertical="center"/>
    </xf>
    <xf numFmtId="0" fontId="16" fillId="0" borderId="55" xfId="3" applyBorder="1" applyAlignment="1">
      <alignment horizontal="center" vertical="center"/>
    </xf>
    <xf numFmtId="0" fontId="16" fillId="0" borderId="56" xfId="3" applyBorder="1" applyAlignment="1">
      <alignment horizontal="center" vertical="center"/>
    </xf>
    <xf numFmtId="0" fontId="16" fillId="0" borderId="57" xfId="3" applyBorder="1" applyAlignment="1">
      <alignment horizontal="center" vertical="center"/>
    </xf>
    <xf numFmtId="14" fontId="13" fillId="3" borderId="13" xfId="3" applyNumberFormat="1" applyFont="1" applyFill="1" applyBorder="1" applyAlignment="1">
      <alignment horizontal="center" vertical="center" wrapText="1"/>
    </xf>
    <xf numFmtId="14" fontId="13" fillId="3" borderId="14" xfId="3" applyNumberFormat="1" applyFont="1" applyFill="1" applyBorder="1" applyAlignment="1">
      <alignment horizontal="center" vertical="center" wrapText="1"/>
    </xf>
    <xf numFmtId="14" fontId="13" fillId="3" borderId="15" xfId="3" applyNumberFormat="1" applyFont="1" applyFill="1" applyBorder="1" applyAlignment="1">
      <alignment horizontal="center" vertical="center" wrapText="1"/>
    </xf>
    <xf numFmtId="0" fontId="39" fillId="0" borderId="18" xfId="8" applyFont="1" applyBorder="1" applyAlignment="1">
      <alignment horizontal="center" vertical="center" wrapText="1"/>
    </xf>
    <xf numFmtId="0" fontId="39" fillId="0" borderId="19" xfId="8" applyFont="1" applyBorder="1" applyAlignment="1">
      <alignment horizontal="center" vertical="center" wrapText="1"/>
    </xf>
    <xf numFmtId="0" fontId="39" fillId="0" borderId="16" xfId="8" applyFont="1" applyBorder="1" applyAlignment="1">
      <alignment horizontal="center" vertical="center" wrapText="1"/>
    </xf>
    <xf numFmtId="0" fontId="39" fillId="0" borderId="21" xfId="8" applyFont="1" applyBorder="1" applyAlignment="1">
      <alignment horizontal="center" vertical="center" wrapText="1"/>
    </xf>
    <xf numFmtId="0" fontId="39" fillId="0" borderId="23" xfId="8" applyFont="1" applyBorder="1" applyAlignment="1">
      <alignment horizontal="center" vertical="center" wrapText="1"/>
    </xf>
    <xf numFmtId="0" fontId="39" fillId="0" borderId="24" xfId="8" applyFont="1" applyBorder="1" applyAlignment="1">
      <alignment horizontal="center" vertical="center" wrapText="1"/>
    </xf>
    <xf numFmtId="0" fontId="38" fillId="0" borderId="17" xfId="8" applyFont="1" applyBorder="1" applyAlignment="1">
      <alignment horizontal="center"/>
    </xf>
    <xf numFmtId="0" fontId="38" fillId="0" borderId="20" xfId="8" applyFont="1" applyBorder="1" applyAlignment="1">
      <alignment horizontal="center"/>
    </xf>
    <xf numFmtId="0" fontId="38" fillId="0" borderId="22" xfId="8" applyFont="1" applyBorder="1" applyAlignment="1">
      <alignment horizontal="center"/>
    </xf>
    <xf numFmtId="0" fontId="46" fillId="0" borderId="10" xfId="8" applyFont="1" applyAlignment="1">
      <alignment horizontal="center" wrapText="1"/>
    </xf>
    <xf numFmtId="0" fontId="46" fillId="0" borderId="72" xfId="8" applyFont="1" applyBorder="1" applyAlignment="1">
      <alignment horizontal="center" vertical="center"/>
    </xf>
    <xf numFmtId="0" fontId="46" fillId="0" borderId="77" xfId="8" applyFont="1" applyBorder="1" applyAlignment="1">
      <alignment horizontal="center" vertical="center"/>
    </xf>
    <xf numFmtId="0" fontId="0" fillId="0" borderId="13" xfId="0" applyBorder="1" applyAlignment="1">
      <alignment horizontal="center" vertical="center"/>
    </xf>
    <xf numFmtId="0" fontId="10" fillId="0" borderId="14" xfId="0" applyFont="1" applyBorder="1"/>
    <xf numFmtId="0" fontId="10" fillId="0" borderId="15" xfId="0" applyFont="1" applyBorder="1"/>
    <xf numFmtId="0" fontId="11" fillId="0" borderId="13" xfId="0" applyFont="1" applyBorder="1" applyAlignment="1">
      <alignment horizontal="center" vertical="center" wrapText="1"/>
    </xf>
    <xf numFmtId="0" fontId="13" fillId="3" borderId="29" xfId="0" applyFont="1" applyFill="1" applyBorder="1" applyAlignment="1">
      <alignment horizontal="center" vertical="center" wrapText="1"/>
    </xf>
    <xf numFmtId="0" fontId="10" fillId="0" borderId="30" xfId="0" applyFont="1" applyBorder="1"/>
    <xf numFmtId="0" fontId="14" fillId="2" borderId="33" xfId="0" applyFont="1" applyFill="1" applyBorder="1" applyAlignment="1">
      <alignment horizontal="center" vertical="center" wrapText="1"/>
    </xf>
    <xf numFmtId="0" fontId="10" fillId="0" borderId="34" xfId="0" applyFont="1" applyBorder="1"/>
    <xf numFmtId="0" fontId="14" fillId="2" borderId="11" xfId="0" applyFont="1" applyFill="1" applyBorder="1" applyAlignment="1">
      <alignment horizontal="center" vertical="center" wrapText="1"/>
    </xf>
    <xf numFmtId="0" fontId="10" fillId="0" borderId="36" xfId="0" applyFont="1" applyBorder="1"/>
    <xf numFmtId="0" fontId="14" fillId="0" borderId="11" xfId="0" applyFont="1" applyBorder="1" applyAlignment="1">
      <alignment horizontal="center" vertical="center" wrapText="1"/>
    </xf>
    <xf numFmtId="0" fontId="14" fillId="0" borderId="39" xfId="0" applyFont="1" applyBorder="1" applyAlignment="1">
      <alignment horizontal="center" vertical="center" wrapText="1"/>
    </xf>
    <xf numFmtId="0" fontId="10" fillId="0" borderId="40" xfId="0" applyFont="1" applyBorder="1"/>
    <xf numFmtId="0" fontId="9" fillId="0" borderId="11" xfId="0" applyFont="1" applyBorder="1" applyAlignment="1">
      <alignment horizontal="left" vertical="center" wrapText="1"/>
    </xf>
    <xf numFmtId="0" fontId="10" fillId="0" borderId="12" xfId="0" applyFont="1" applyBorder="1"/>
    <xf numFmtId="0" fontId="9" fillId="0" borderId="13" xfId="0" applyFont="1" applyBorder="1" applyAlignment="1">
      <alignment horizontal="left" vertical="center" wrapText="1"/>
    </xf>
    <xf numFmtId="0" fontId="9" fillId="0" borderId="13" xfId="0" applyFont="1" applyBorder="1" applyAlignment="1">
      <alignment horizontal="center" vertical="center" textRotation="90" wrapText="1"/>
    </xf>
    <xf numFmtId="0" fontId="0" fillId="0" borderId="1" xfId="0" applyBorder="1" applyAlignment="1">
      <alignment horizontal="center" vertical="center"/>
    </xf>
    <xf numFmtId="0" fontId="10" fillId="0" borderId="3" xfId="0" applyFont="1" applyBorder="1"/>
    <xf numFmtId="0" fontId="10" fillId="0" borderId="5" xfId="0" applyFont="1" applyBorder="1"/>
    <xf numFmtId="0" fontId="10" fillId="0" borderId="6" xfId="0" applyFont="1" applyBorder="1"/>
    <xf numFmtId="0" fontId="10" fillId="0" borderId="7" xfId="0" applyFont="1" applyBorder="1"/>
    <xf numFmtId="0" fontId="10" fillId="0" borderId="9" xfId="0" applyFont="1" applyBorder="1"/>
    <xf numFmtId="0" fontId="11" fillId="0" borderId="1" xfId="0" applyFont="1" applyBorder="1" applyAlignment="1">
      <alignment horizontal="center" vertical="center" wrapText="1"/>
    </xf>
    <xf numFmtId="0" fontId="10" fillId="0" borderId="2" xfId="0" applyFont="1" applyBorder="1"/>
    <xf numFmtId="0" fontId="0" fillId="0" borderId="0" xfId="0"/>
    <xf numFmtId="0" fontId="10" fillId="0" borderId="8" xfId="0" applyFont="1" applyBorder="1"/>
    <xf numFmtId="0" fontId="13" fillId="3" borderId="11" xfId="0" applyFont="1" applyFill="1" applyBorder="1" applyAlignment="1">
      <alignment horizontal="center" vertical="center" wrapText="1"/>
    </xf>
    <xf numFmtId="0" fontId="9"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1"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1" fillId="7" borderId="25" xfId="0" applyFont="1" applyFill="1" applyBorder="1" applyAlignment="1">
      <alignment horizontal="left" vertical="center"/>
    </xf>
    <xf numFmtId="0" fontId="21" fillId="7" borderId="44" xfId="0" applyFont="1" applyFill="1" applyBorder="1" applyAlignment="1">
      <alignment horizontal="left" vertical="center"/>
    </xf>
    <xf numFmtId="0" fontId="21" fillId="7" borderId="26" xfId="0" applyFont="1" applyFill="1" applyBorder="1" applyAlignment="1">
      <alignment horizontal="left" vertical="center"/>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18">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I14" sqref="I14"/>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1140</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27"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28"/>
      <c r="O10" s="407"/>
      <c r="P10" s="407"/>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VLOOKUP($B11,[15]Listas!$A$2:$B$5,2,FALSE)</f>
        <v>PerUno</v>
      </c>
      <c r="D11" s="99" t="s">
        <v>303</v>
      </c>
      <c r="E11" s="102" t="str">
        <f>VLOOKUP($D11,[15]Listas!$E$2:$F$11,2,FALSE)</f>
        <v>ObjUno</v>
      </c>
      <c r="F11" s="99" t="s">
        <v>304</v>
      </c>
      <c r="G11" s="111" t="s">
        <v>1124</v>
      </c>
      <c r="H11" s="111" t="s">
        <v>0</v>
      </c>
      <c r="I11" s="111" t="s">
        <v>523</v>
      </c>
      <c r="J11" s="66" t="s">
        <v>524</v>
      </c>
      <c r="K11" s="112" t="s">
        <v>525</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VLOOKUP($B12,[15]Listas!$A$2:$B$5,2,FALSE)</f>
        <v>PerUno</v>
      </c>
      <c r="D12" s="99" t="s">
        <v>303</v>
      </c>
      <c r="E12" s="102" t="str">
        <f>VLOOKUP($D12,[15]Listas!$E$2:$F$11,2,FALSE)</f>
        <v>ObjUno</v>
      </c>
      <c r="F12" s="99" t="s">
        <v>304</v>
      </c>
      <c r="G12" s="111" t="s">
        <v>1125</v>
      </c>
      <c r="H12" s="111" t="s">
        <v>0</v>
      </c>
      <c r="I12" s="111" t="s">
        <v>526</v>
      </c>
      <c r="J12" s="98" t="s">
        <v>527</v>
      </c>
      <c r="K12" s="112" t="s">
        <v>525</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VLOOKUP($B13,[15]Listas!$A$2:$B$5,2,FALSE)</f>
        <v>PerUno</v>
      </c>
      <c r="D13" s="99" t="s">
        <v>303</v>
      </c>
      <c r="E13" s="102" t="str">
        <f>VLOOKUP($D13,[15]Listas!$E$2:$F$11,2,FALSE)</f>
        <v>ObjUno</v>
      </c>
      <c r="F13" s="99" t="s">
        <v>304</v>
      </c>
      <c r="G13" s="111" t="s">
        <v>528</v>
      </c>
      <c r="H13" s="111" t="s">
        <v>0</v>
      </c>
      <c r="I13" s="111" t="s">
        <v>529</v>
      </c>
      <c r="J13" s="98" t="s">
        <v>530</v>
      </c>
      <c r="K13" s="112" t="s">
        <v>531</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VLOOKUP($B14,[15]Listas!$A$2:$B$5,2,FALSE)</f>
        <v>PerUno</v>
      </c>
      <c r="D14" s="99" t="s">
        <v>303</v>
      </c>
      <c r="E14" s="102" t="str">
        <f>VLOOKUP($D14,[15]Listas!$E$2:$F$11,2,FALSE)</f>
        <v>ObjUno</v>
      </c>
      <c r="F14" s="99" t="s">
        <v>304</v>
      </c>
      <c r="G14" s="111" t="s">
        <v>532</v>
      </c>
      <c r="H14" s="111" t="s">
        <v>0</v>
      </c>
      <c r="I14" s="111" t="s">
        <v>533</v>
      </c>
      <c r="J14" s="98" t="s">
        <v>534</v>
      </c>
      <c r="K14" s="112" t="s">
        <v>531</v>
      </c>
      <c r="L14" s="222">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VLOOKUP($B15,[15]Listas!$A$2:$B$5,2,FALSE)</f>
        <v>PerUno</v>
      </c>
      <c r="D15" s="99" t="s">
        <v>303</v>
      </c>
      <c r="E15" s="102" t="str">
        <f>VLOOKUP($D15,[15]Listas!$E$2:$F$11,2,FALSE)</f>
        <v>ObjUno</v>
      </c>
      <c r="F15" s="99" t="s">
        <v>304</v>
      </c>
      <c r="G15" s="111" t="s">
        <v>535</v>
      </c>
      <c r="H15" s="111" t="s">
        <v>0</v>
      </c>
      <c r="I15" s="111" t="s">
        <v>536</v>
      </c>
      <c r="J15" s="98" t="s">
        <v>537</v>
      </c>
      <c r="K15" s="112" t="s">
        <v>531</v>
      </c>
      <c r="L15" s="222">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VLOOKUP($B16,[15]Listas!$A$2:$B$5,2,FALSE)</f>
        <v>PerUno</v>
      </c>
      <c r="D16" s="99" t="s">
        <v>303</v>
      </c>
      <c r="E16" s="102" t="str">
        <f>VLOOKUP($D16,[15]Listas!$E$2:$F$11,2,FALSE)</f>
        <v>ObjUno</v>
      </c>
      <c r="F16" s="99" t="s">
        <v>304</v>
      </c>
      <c r="G16" s="78" t="s">
        <v>538</v>
      </c>
      <c r="H16" s="111" t="s">
        <v>0</v>
      </c>
      <c r="I16" s="78" t="s">
        <v>539</v>
      </c>
      <c r="J16" s="78" t="s">
        <v>540</v>
      </c>
      <c r="K16" s="81" t="s">
        <v>541</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VLOOKUP($B17,[15]Listas!$A$2:$B$5,2,FALSE)</f>
        <v>PerUno</v>
      </c>
      <c r="D17" s="99" t="s">
        <v>303</v>
      </c>
      <c r="E17" s="102" t="str">
        <f>VLOOKUP($D17,[15]Listas!$E$2:$F$11,2,FALSE)</f>
        <v>ObjUno</v>
      </c>
      <c r="F17" s="99" t="s">
        <v>304</v>
      </c>
      <c r="G17" s="78" t="s">
        <v>542</v>
      </c>
      <c r="H17" s="111" t="s">
        <v>0</v>
      </c>
      <c r="I17" s="78" t="s">
        <v>543</v>
      </c>
      <c r="J17" s="78" t="s">
        <v>544</v>
      </c>
      <c r="K17" s="81" t="s">
        <v>545</v>
      </c>
      <c r="L17" s="87">
        <v>0.2</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VLOOKUP($B18,[15]Listas!$A$2:$B$5,2,FALSE)</f>
        <v>PerUno</v>
      </c>
      <c r="D18" s="99" t="s">
        <v>303</v>
      </c>
      <c r="E18" s="102" t="str">
        <f>VLOOKUP($D18,[15]Listas!$E$2:$F$11,2,FALSE)</f>
        <v>ObjUno</v>
      </c>
      <c r="F18" s="99" t="s">
        <v>304</v>
      </c>
      <c r="G18" s="78" t="s">
        <v>546</v>
      </c>
      <c r="H18" s="111" t="s">
        <v>0</v>
      </c>
      <c r="I18" s="78" t="s">
        <v>547</v>
      </c>
      <c r="J18" s="78" t="s">
        <v>548</v>
      </c>
      <c r="K18" s="81" t="s">
        <v>549</v>
      </c>
      <c r="L18" s="87">
        <v>0.5</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7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9"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1141</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111" t="s">
        <v>550</v>
      </c>
      <c r="H11" s="111" t="s">
        <v>0</v>
      </c>
      <c r="I11" s="111" t="s">
        <v>551</v>
      </c>
      <c r="J11" s="66" t="s">
        <v>552</v>
      </c>
      <c r="K11" s="112" t="s">
        <v>531</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VLOOKUP($B12,[15]Listas!$A$2:$B$5,2,FALSE)</f>
        <v>PerUno</v>
      </c>
      <c r="D12" s="99" t="s">
        <v>303</v>
      </c>
      <c r="E12" s="102" t="str">
        <f>VLOOKUP($D12,[15]Listas!$E$2:$F$11,2,FALSE)</f>
        <v>ObjUno</v>
      </c>
      <c r="F12" s="99" t="s">
        <v>304</v>
      </c>
      <c r="G12" s="111" t="s">
        <v>553</v>
      </c>
      <c r="H12" s="111" t="s">
        <v>0</v>
      </c>
      <c r="I12" s="111" t="s">
        <v>554</v>
      </c>
      <c r="J12" s="98" t="s">
        <v>555</v>
      </c>
      <c r="K12" s="112" t="s">
        <v>531</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VLOOKUP($B13,[15]Listas!$A$2:$B$5,2,FALSE)</f>
        <v>PerUno</v>
      </c>
      <c r="D13" s="99" t="s">
        <v>303</v>
      </c>
      <c r="E13" s="102" t="str">
        <f>VLOOKUP($D13,[15]Listas!$E$2:$F$11,2,FALSE)</f>
        <v>ObjUno</v>
      </c>
      <c r="F13" s="99" t="s">
        <v>304</v>
      </c>
      <c r="G13" s="111" t="s">
        <v>556</v>
      </c>
      <c r="H13" s="111" t="s">
        <v>0</v>
      </c>
      <c r="I13" s="111" t="s">
        <v>557</v>
      </c>
      <c r="J13" s="98" t="s">
        <v>558</v>
      </c>
      <c r="K13" s="112" t="s">
        <v>531</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65"/>
      <c r="B14" s="78" t="s">
        <v>302</v>
      </c>
      <c r="C14" s="79" t="str">
        <f>VLOOKUP($B14,[15]Listas!$A$2:$B$5,2,FALSE)</f>
        <v>PerUno</v>
      </c>
      <c r="D14" s="78" t="s">
        <v>313</v>
      </c>
      <c r="E14" s="79" t="str">
        <f>VLOOKUP($D14,[15]Listas!$E$2:$F$11,2,FALSE)</f>
        <v>ObjDos</v>
      </c>
      <c r="F14" s="78" t="s">
        <v>314</v>
      </c>
      <c r="G14" s="78" t="s">
        <v>559</v>
      </c>
      <c r="H14" s="78" t="s">
        <v>0</v>
      </c>
      <c r="I14" s="78" t="s">
        <v>560</v>
      </c>
      <c r="J14" s="78" t="s">
        <v>561</v>
      </c>
      <c r="K14" s="81" t="s">
        <v>562</v>
      </c>
      <c r="L14" s="87">
        <v>1</v>
      </c>
      <c r="M14" s="200">
        <v>45168</v>
      </c>
      <c r="N14" s="200">
        <v>45058</v>
      </c>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8"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1142</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VLOOKUP($B11,[15]Listas!$A$2:$B$5,2,FALSE)</f>
        <v>PerUno</v>
      </c>
      <c r="D11" s="99" t="s">
        <v>313</v>
      </c>
      <c r="E11" s="102" t="str">
        <f>VLOOKUP($D11,[15]Listas!$E$2:$F$11,2,FALSE)</f>
        <v>ObjDos</v>
      </c>
      <c r="F11" s="99" t="s">
        <v>366</v>
      </c>
      <c r="G11" s="111" t="s">
        <v>563</v>
      </c>
      <c r="H11" s="111" t="s">
        <v>0</v>
      </c>
      <c r="I11" s="111" t="s">
        <v>564</v>
      </c>
      <c r="J11" s="66" t="s">
        <v>565</v>
      </c>
      <c r="K11" s="112" t="s">
        <v>566</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VLOOKUP($B12,[16]Listas!$A$2:$B$5,2,FALSE)</f>
        <v>PerUno</v>
      </c>
      <c r="D12" s="99" t="s">
        <v>313</v>
      </c>
      <c r="E12" s="102" t="str">
        <f>VLOOKUP($D12,[15]Listas!$E$2:$F$11,2,FALSE)</f>
        <v>ObjDos</v>
      </c>
      <c r="F12" s="99" t="s">
        <v>366</v>
      </c>
      <c r="G12" s="111" t="s">
        <v>567</v>
      </c>
      <c r="H12" s="111" t="s">
        <v>0</v>
      </c>
      <c r="I12" s="111" t="s">
        <v>568</v>
      </c>
      <c r="J12" s="111" t="s">
        <v>569</v>
      </c>
      <c r="K12" s="112" t="s">
        <v>566</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VLOOKUP($B13,[16]Listas!$A$2:$B$5,2,FALSE)</f>
        <v>PerUno</v>
      </c>
      <c r="D13" s="99" t="s">
        <v>313</v>
      </c>
      <c r="E13" s="102" t="str">
        <f>VLOOKUP($D13,[15]Listas!$E$2:$F$11,2,FALSE)</f>
        <v>ObjDos</v>
      </c>
      <c r="F13" s="99" t="s">
        <v>366</v>
      </c>
      <c r="G13" s="111" t="s">
        <v>570</v>
      </c>
      <c r="H13" s="111" t="s">
        <v>0</v>
      </c>
      <c r="I13" s="111" t="s">
        <v>571</v>
      </c>
      <c r="J13" s="111" t="s">
        <v>572</v>
      </c>
      <c r="K13" s="112" t="s">
        <v>566</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VLOOKUP($B14,[16]Listas!$A$2:$B$5,2,FALSE)</f>
        <v>PerUno</v>
      </c>
      <c r="D14" s="99" t="s">
        <v>313</v>
      </c>
      <c r="E14" s="102" t="str">
        <f>VLOOKUP($D14,[15]Listas!$E$2:$F$11,2,FALSE)</f>
        <v>ObjDos</v>
      </c>
      <c r="F14" s="99" t="s">
        <v>366</v>
      </c>
      <c r="G14" s="111" t="s">
        <v>573</v>
      </c>
      <c r="H14" s="111" t="s">
        <v>0</v>
      </c>
      <c r="I14" s="111" t="s">
        <v>574</v>
      </c>
      <c r="J14" s="111" t="s">
        <v>575</v>
      </c>
      <c r="K14" s="112" t="s">
        <v>566</v>
      </c>
      <c r="L14" s="222">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VLOOKUP($B141,[16]Listas!$A$2:$B$5,2,FALSE)</f>
        <v>#N/A</v>
      </c>
      <c r="D141" s="93"/>
      <c r="E141" s="79" t="e">
        <f>VLOOKUP($D141,[16]Listas!$E$2:$F$11,2,FALSE)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VLOOKUP($B148,[16]Listas!$A$2:$B$5,2,FALSE)</f>
        <v>#N/A</v>
      </c>
      <c r="D148" s="93"/>
      <c r="E148" s="79" t="e">
        <f>VLOOKUP($D148,[16]Listas!$E$2:$F$11,2,FALSE)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7"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zoomScale="80" zoomScaleNormal="80" workbookViewId="0">
      <selection activeCell="E6" sqref="E6"/>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440"/>
      <c r="B2" s="441"/>
      <c r="C2" s="441"/>
      <c r="D2" s="442"/>
      <c r="E2" s="429" t="s">
        <v>1143</v>
      </c>
      <c r="F2" s="430"/>
      <c r="G2" s="430"/>
      <c r="H2" s="430"/>
      <c r="I2" s="430"/>
      <c r="J2" s="430"/>
      <c r="K2" s="430"/>
      <c r="L2" s="430"/>
      <c r="M2" s="430"/>
      <c r="N2" s="430"/>
      <c r="O2" s="430"/>
      <c r="P2" s="431"/>
      <c r="Q2" s="178"/>
      <c r="R2" s="178"/>
      <c r="S2" s="178"/>
      <c r="T2" s="178"/>
      <c r="U2" s="178"/>
      <c r="V2" s="178"/>
      <c r="W2" s="178"/>
      <c r="X2" s="178"/>
      <c r="Y2" s="178"/>
      <c r="Z2" s="178"/>
      <c r="AA2" s="178"/>
      <c r="AB2" s="178"/>
      <c r="AC2" s="178"/>
      <c r="AD2" s="178"/>
      <c r="AE2" s="178"/>
      <c r="AF2" s="178"/>
      <c r="AG2" s="178"/>
    </row>
    <row r="3" spans="1:33">
      <c r="A3" s="443"/>
      <c r="B3" s="444"/>
      <c r="C3" s="444"/>
      <c r="D3" s="445"/>
      <c r="E3" s="432"/>
      <c r="F3" s="433"/>
      <c r="G3" s="433"/>
      <c r="H3" s="433"/>
      <c r="I3" s="433"/>
      <c r="J3" s="433"/>
      <c r="K3" s="433"/>
      <c r="L3" s="433"/>
      <c r="M3" s="433"/>
      <c r="N3" s="433"/>
      <c r="O3" s="433"/>
      <c r="P3" s="434"/>
      <c r="Q3" s="178"/>
      <c r="R3" s="178"/>
      <c r="S3" s="178"/>
      <c r="T3" s="178"/>
      <c r="U3" s="178"/>
      <c r="V3" s="178"/>
      <c r="W3" s="178"/>
      <c r="X3" s="178"/>
      <c r="Y3" s="178"/>
      <c r="Z3" s="178"/>
      <c r="AA3" s="178"/>
      <c r="AB3" s="178"/>
      <c r="AC3" s="178"/>
      <c r="AD3" s="178"/>
      <c r="AE3" s="178"/>
      <c r="AF3" s="178"/>
      <c r="AG3" s="178"/>
    </row>
    <row r="4" spans="1:33">
      <c r="A4" s="443"/>
      <c r="B4" s="444"/>
      <c r="C4" s="444"/>
      <c r="D4" s="445"/>
      <c r="E4" s="432"/>
      <c r="F4" s="433"/>
      <c r="G4" s="433"/>
      <c r="H4" s="433"/>
      <c r="I4" s="433"/>
      <c r="J4" s="433"/>
      <c r="K4" s="433"/>
      <c r="L4" s="433"/>
      <c r="M4" s="433"/>
      <c r="N4" s="433"/>
      <c r="O4" s="433"/>
      <c r="P4" s="434"/>
      <c r="Q4" s="178"/>
      <c r="R4" s="178"/>
      <c r="S4" s="178"/>
      <c r="T4" s="178"/>
      <c r="U4" s="178"/>
      <c r="V4" s="178"/>
      <c r="W4" s="178"/>
      <c r="X4" s="178"/>
      <c r="Y4" s="178"/>
      <c r="Z4" s="178"/>
      <c r="AA4" s="178"/>
      <c r="AB4" s="178"/>
      <c r="AC4" s="178"/>
      <c r="AD4" s="178"/>
      <c r="AE4" s="178"/>
      <c r="AF4" s="178"/>
      <c r="AG4" s="178"/>
    </row>
    <row r="5" spans="1:33" ht="15.75" thickBot="1">
      <c r="A5" s="446"/>
      <c r="B5" s="447"/>
      <c r="C5" s="447"/>
      <c r="D5" s="448"/>
      <c r="E5" s="435"/>
      <c r="F5" s="436"/>
      <c r="G5" s="436"/>
      <c r="H5" s="436"/>
      <c r="I5" s="436"/>
      <c r="J5" s="436"/>
      <c r="K5" s="436"/>
      <c r="L5" s="436"/>
      <c r="M5" s="436"/>
      <c r="N5" s="436"/>
      <c r="O5" s="436"/>
      <c r="P5" s="437"/>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252" t="s">
        <v>1132</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438" t="s">
        <v>163</v>
      </c>
      <c r="B9" s="182"/>
      <c r="C9" s="438" t="s">
        <v>164</v>
      </c>
      <c r="D9" s="183"/>
      <c r="E9" s="438" t="s">
        <v>165</v>
      </c>
      <c r="F9" s="449" t="s">
        <v>862</v>
      </c>
      <c r="G9" s="438" t="s">
        <v>166</v>
      </c>
      <c r="H9" s="438" t="s">
        <v>168</v>
      </c>
      <c r="I9" s="438" t="s">
        <v>169</v>
      </c>
      <c r="J9" s="438" t="s">
        <v>170</v>
      </c>
      <c r="K9" s="438" t="s">
        <v>171</v>
      </c>
      <c r="L9" s="384" t="s">
        <v>1038</v>
      </c>
      <c r="M9" s="449" t="s">
        <v>175</v>
      </c>
      <c r="N9" s="449" t="s">
        <v>1037</v>
      </c>
      <c r="O9" s="449" t="s">
        <v>177</v>
      </c>
      <c r="P9" s="449" t="s">
        <v>179</v>
      </c>
      <c r="Q9" s="181"/>
      <c r="R9" s="181"/>
      <c r="S9" s="181"/>
      <c r="T9" s="181"/>
      <c r="U9" s="181"/>
      <c r="V9" s="181"/>
      <c r="W9" s="181"/>
      <c r="X9" s="181"/>
      <c r="Y9" s="181"/>
      <c r="Z9" s="181"/>
      <c r="AA9" s="181"/>
      <c r="AB9" s="181"/>
      <c r="AC9" s="181"/>
      <c r="AD9" s="181"/>
      <c r="AE9" s="181"/>
      <c r="AF9" s="181"/>
      <c r="AG9" s="181"/>
    </row>
    <row r="10" spans="1:33" ht="15.75">
      <c r="A10" s="439"/>
      <c r="B10" s="184"/>
      <c r="C10" s="439"/>
      <c r="D10" s="185"/>
      <c r="E10" s="439"/>
      <c r="F10" s="450" t="s">
        <v>862</v>
      </c>
      <c r="G10" s="439"/>
      <c r="H10" s="439"/>
      <c r="I10" s="439"/>
      <c r="J10" s="439"/>
      <c r="K10" s="439"/>
      <c r="L10" s="385"/>
      <c r="M10" s="451"/>
      <c r="N10" s="451"/>
      <c r="O10" s="451"/>
      <c r="P10" s="450"/>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VLOOKUP($A11,[17]Listas!$A$2:$B$5,2,FALSE)</f>
        <v>PerUno</v>
      </c>
      <c r="C11" s="186" t="s">
        <v>303</v>
      </c>
      <c r="D11" s="186" t="str">
        <f>VLOOKUP($C11,[17]Listas!$E$2:$F$11,2,FALSE)</f>
        <v>ObjUno</v>
      </c>
      <c r="E11" s="186" t="s">
        <v>304</v>
      </c>
      <c r="F11" s="207" t="s">
        <v>863</v>
      </c>
      <c r="G11" s="208" t="s">
        <v>864</v>
      </c>
      <c r="H11" s="186" t="s">
        <v>427</v>
      </c>
      <c r="I11" s="186" t="s">
        <v>865</v>
      </c>
      <c r="J11" s="186" t="s">
        <v>866</v>
      </c>
      <c r="K11" s="112" t="s">
        <v>867</v>
      </c>
      <c r="L11" s="222">
        <v>0.3</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VLOOKUP($C12,[17]Listas!$E$2:$F$11,2,FALSE)</f>
        <v>ObjUno</v>
      </c>
      <c r="E12" s="190" t="s">
        <v>304</v>
      </c>
      <c r="F12" s="209" t="s">
        <v>863</v>
      </c>
      <c r="G12" s="210" t="s">
        <v>868</v>
      </c>
      <c r="H12" s="211" t="s">
        <v>427</v>
      </c>
      <c r="I12" s="186" t="s">
        <v>869</v>
      </c>
      <c r="J12" s="186" t="s">
        <v>870</v>
      </c>
      <c r="K12" s="190" t="s">
        <v>871</v>
      </c>
      <c r="L12" s="294">
        <v>1</v>
      </c>
      <c r="M12" s="295">
        <v>45291</v>
      </c>
      <c r="N12" s="295">
        <v>45181</v>
      </c>
      <c r="O12" s="298">
        <v>100</v>
      </c>
      <c r="P12" s="299" t="s">
        <v>428</v>
      </c>
      <c r="Q12" s="192"/>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VLOOKUP($C13,[17]Listas!$E$2:$F$11,2,FALSE)</f>
        <v>ObjUno</v>
      </c>
      <c r="E13" s="190" t="s">
        <v>304</v>
      </c>
      <c r="F13" s="209" t="s">
        <v>863</v>
      </c>
      <c r="G13" s="212" t="s">
        <v>872</v>
      </c>
      <c r="H13" s="211" t="s">
        <v>427</v>
      </c>
      <c r="I13" s="190" t="s">
        <v>873</v>
      </c>
      <c r="J13" s="186" t="s">
        <v>874</v>
      </c>
      <c r="K13" s="291" t="s">
        <v>872</v>
      </c>
      <c r="L13" s="292">
        <v>0</v>
      </c>
      <c r="M13" s="293">
        <v>45291</v>
      </c>
      <c r="N13" s="293"/>
      <c r="O13" s="296">
        <v>100</v>
      </c>
      <c r="P13" s="297" t="s">
        <v>428</v>
      </c>
      <c r="Q13" s="192"/>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VLOOKUP($C14,[11]Listas!$E$2:$F$11,2,FALSE)</f>
        <v>ObjTres</v>
      </c>
      <c r="E14" s="186" t="s">
        <v>359</v>
      </c>
      <c r="F14" s="207" t="s">
        <v>875</v>
      </c>
      <c r="G14" s="213" t="s">
        <v>876</v>
      </c>
      <c r="H14" s="214" t="s">
        <v>427</v>
      </c>
      <c r="I14" s="211" t="s">
        <v>1035</v>
      </c>
      <c r="J14" s="211" t="s">
        <v>1035</v>
      </c>
      <c r="K14" s="300" t="s">
        <v>961</v>
      </c>
      <c r="L14" s="303">
        <v>0.5</v>
      </c>
      <c r="M14" s="287">
        <v>45290</v>
      </c>
      <c r="N14" s="287"/>
      <c r="O14" s="304">
        <v>100</v>
      </c>
      <c r="P14" s="193" t="s">
        <v>428</v>
      </c>
      <c r="Q14" s="192"/>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VLOOKUP($C15,[17]Listas!$E$2:$F$11,2,FALSE)</f>
        <v>ObjTres</v>
      </c>
      <c r="E15" s="186" t="s">
        <v>359</v>
      </c>
      <c r="F15" s="207" t="s">
        <v>875</v>
      </c>
      <c r="G15" s="186" t="s">
        <v>962</v>
      </c>
      <c r="H15" s="186" t="s">
        <v>72</v>
      </c>
      <c r="I15" s="198" t="s">
        <v>963</v>
      </c>
      <c r="J15" s="198" t="s">
        <v>964</v>
      </c>
      <c r="K15" s="198" t="s">
        <v>877</v>
      </c>
      <c r="L15" s="288">
        <v>0</v>
      </c>
      <c r="M15" s="286">
        <v>45291</v>
      </c>
      <c r="N15" s="302"/>
      <c r="O15" s="296">
        <v>100</v>
      </c>
      <c r="P15" s="194" t="s">
        <v>207</v>
      </c>
      <c r="Q15" s="192"/>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VLOOKUP($C16,[17]Listas!$E$2:$F$11,2,FALSE)</f>
        <v>ObjTres</v>
      </c>
      <c r="E16" s="186" t="s">
        <v>359</v>
      </c>
      <c r="F16" s="207" t="s">
        <v>875</v>
      </c>
      <c r="G16" s="195" t="s">
        <v>965</v>
      </c>
      <c r="H16" s="186" t="s">
        <v>72</v>
      </c>
      <c r="I16" s="186" t="s">
        <v>878</v>
      </c>
      <c r="J16" s="186" t="s">
        <v>879</v>
      </c>
      <c r="K16" s="186" t="s">
        <v>880</v>
      </c>
      <c r="L16" s="222">
        <v>0</v>
      </c>
      <c r="M16" s="187">
        <v>45291</v>
      </c>
      <c r="N16" s="220"/>
      <c r="O16" s="191">
        <v>100</v>
      </c>
      <c r="P16" s="196" t="s">
        <v>207</v>
      </c>
      <c r="Q16" s="192"/>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VLOOKUP($C17,[17]Listas!$E$2:$F$11,2,FALSE)</f>
        <v>ObjTres</v>
      </c>
      <c r="E17" s="186" t="s">
        <v>359</v>
      </c>
      <c r="F17" s="207" t="s">
        <v>875</v>
      </c>
      <c r="G17" s="207" t="s">
        <v>966</v>
      </c>
      <c r="H17" s="186" t="s">
        <v>50</v>
      </c>
      <c r="I17" s="186" t="s">
        <v>881</v>
      </c>
      <c r="J17" s="215" t="s">
        <v>882</v>
      </c>
      <c r="K17" s="186" t="s">
        <v>883</v>
      </c>
      <c r="L17" s="222">
        <v>0.7</v>
      </c>
      <c r="M17" s="187">
        <v>45275</v>
      </c>
      <c r="N17" s="287"/>
      <c r="O17" s="298">
        <v>100</v>
      </c>
      <c r="P17" s="193" t="s">
        <v>484</v>
      </c>
      <c r="Q17" s="192"/>
      <c r="R17" s="178"/>
      <c r="S17" s="178"/>
      <c r="T17" s="178"/>
      <c r="U17" s="178"/>
      <c r="V17" s="178"/>
      <c r="W17" s="178"/>
      <c r="X17" s="178"/>
      <c r="Y17" s="178"/>
      <c r="Z17" s="178"/>
      <c r="AA17" s="178"/>
      <c r="AB17" s="178"/>
      <c r="AC17" s="178"/>
      <c r="AD17" s="178"/>
      <c r="AE17" s="178"/>
      <c r="AF17" s="178"/>
      <c r="AG17" s="178"/>
    </row>
    <row r="18" spans="1:33" ht="210">
      <c r="A18" s="195" t="s">
        <v>184</v>
      </c>
      <c r="B18" s="189"/>
      <c r="C18" s="195" t="s">
        <v>411</v>
      </c>
      <c r="D18" s="186"/>
      <c r="E18" s="186" t="s">
        <v>412</v>
      </c>
      <c r="F18" s="207" t="s">
        <v>884</v>
      </c>
      <c r="G18" s="207" t="s">
        <v>885</v>
      </c>
      <c r="H18" s="207" t="s">
        <v>967</v>
      </c>
      <c r="I18" s="207" t="s">
        <v>968</v>
      </c>
      <c r="J18" s="207" t="s">
        <v>969</v>
      </c>
      <c r="K18" s="207" t="s">
        <v>970</v>
      </c>
      <c r="L18" s="289">
        <v>0.4284</v>
      </c>
      <c r="M18" s="187">
        <v>45291</v>
      </c>
      <c r="N18" s="302"/>
      <c r="O18" s="296">
        <v>100</v>
      </c>
      <c r="P18" s="194" t="s">
        <v>428</v>
      </c>
      <c r="Q18" s="192"/>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VLOOKUP($C19,[18]Listas!$E$2:$F$11,2,FALSE)</f>
        <v>ObjDiez</v>
      </c>
      <c r="E19" s="186" t="s">
        <v>412</v>
      </c>
      <c r="F19" s="207" t="s">
        <v>886</v>
      </c>
      <c r="G19" s="186" t="s">
        <v>420</v>
      </c>
      <c r="H19" s="186" t="s">
        <v>0</v>
      </c>
      <c r="I19" s="186" t="s">
        <v>887</v>
      </c>
      <c r="J19" s="186" t="s">
        <v>421</v>
      </c>
      <c r="K19" s="186" t="s">
        <v>422</v>
      </c>
      <c r="L19" s="288">
        <v>0.5</v>
      </c>
      <c r="M19" s="197">
        <v>45275</v>
      </c>
      <c r="N19" s="221"/>
      <c r="O19" s="191">
        <v>100</v>
      </c>
      <c r="P19" s="196" t="s">
        <v>416</v>
      </c>
      <c r="Q19" s="192"/>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VLOOKUP($C20,[18]Listas!$E$2:$F$11,2,FALSE)</f>
        <v>ObjDiez</v>
      </c>
      <c r="E20" s="186" t="s">
        <v>412</v>
      </c>
      <c r="F20" s="207" t="s">
        <v>886</v>
      </c>
      <c r="G20" s="186" t="s">
        <v>902</v>
      </c>
      <c r="H20" s="186" t="s">
        <v>0</v>
      </c>
      <c r="I20" s="216" t="s">
        <v>413</v>
      </c>
      <c r="J20" s="216" t="s">
        <v>888</v>
      </c>
      <c r="K20" s="186" t="s">
        <v>414</v>
      </c>
      <c r="L20" s="222">
        <v>0.5</v>
      </c>
      <c r="M20" s="197">
        <v>45291</v>
      </c>
      <c r="N20" s="221"/>
      <c r="O20" s="191">
        <v>100</v>
      </c>
      <c r="P20" s="196" t="s">
        <v>416</v>
      </c>
      <c r="Q20" s="192"/>
      <c r="R20" s="178"/>
      <c r="S20" s="178"/>
      <c r="T20" s="178"/>
      <c r="U20" s="178"/>
      <c r="V20" s="178"/>
      <c r="W20" s="178"/>
      <c r="X20" s="178"/>
      <c r="Y20" s="178"/>
      <c r="Z20" s="178"/>
      <c r="AA20" s="178"/>
      <c r="AB20" s="178"/>
      <c r="AC20" s="178"/>
      <c r="AD20" s="178"/>
      <c r="AE20" s="178"/>
      <c r="AF20" s="178"/>
      <c r="AG20" s="178"/>
    </row>
    <row r="21" spans="1:33" ht="90">
      <c r="A21" s="198" t="s">
        <v>302</v>
      </c>
      <c r="B21" s="186" t="str">
        <f>VLOOKUP($A21,[19]Listas!$A$2:$B$5,2,FALSE)</f>
        <v>PerUno</v>
      </c>
      <c r="C21" s="198" t="s">
        <v>303</v>
      </c>
      <c r="D21" s="198" t="str">
        <f>VLOOKUP($C21,[19]Listas!$E$2:$F$11,2,FALSE)</f>
        <v>ObjUno</v>
      </c>
      <c r="E21" s="198" t="s">
        <v>304</v>
      </c>
      <c r="F21" s="217" t="s">
        <v>889</v>
      </c>
      <c r="G21" s="218" t="s">
        <v>971</v>
      </c>
      <c r="H21" s="218" t="s">
        <v>427</v>
      </c>
      <c r="I21" s="218" t="s">
        <v>890</v>
      </c>
      <c r="J21" s="186" t="s">
        <v>891</v>
      </c>
      <c r="K21" s="186" t="s">
        <v>892</v>
      </c>
      <c r="L21" s="222">
        <v>0.75</v>
      </c>
      <c r="M21" s="199">
        <v>45296</v>
      </c>
      <c r="N21" s="199"/>
      <c r="O21" s="112">
        <v>100</v>
      </c>
      <c r="P21" s="194" t="s">
        <v>428</v>
      </c>
      <c r="Q21" s="192"/>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VLOOKUP($C22,[11]Listas!$E$2:$F$11,2,FALSE)</f>
        <v>ObjTres</v>
      </c>
      <c r="E22" s="186" t="s">
        <v>359</v>
      </c>
      <c r="F22" s="207" t="s">
        <v>889</v>
      </c>
      <c r="G22" s="213" t="s">
        <v>893</v>
      </c>
      <c r="H22" s="214" t="s">
        <v>427</v>
      </c>
      <c r="I22" s="214" t="s">
        <v>894</v>
      </c>
      <c r="J22" s="214" t="s">
        <v>895</v>
      </c>
      <c r="K22" s="186" t="s">
        <v>896</v>
      </c>
      <c r="L22" s="222">
        <v>1</v>
      </c>
      <c r="M22" s="187">
        <v>45138</v>
      </c>
      <c r="N22" s="287">
        <v>45132</v>
      </c>
      <c r="O22" s="112">
        <v>100</v>
      </c>
      <c r="P22" s="196" t="s">
        <v>428</v>
      </c>
      <c r="Q22" s="192"/>
      <c r="R22" s="178"/>
      <c r="S22" s="178"/>
      <c r="T22" s="178"/>
      <c r="U22" s="178"/>
      <c r="V22" s="178"/>
      <c r="W22" s="178"/>
      <c r="X22" s="178"/>
      <c r="Y22" s="178"/>
      <c r="Z22" s="178"/>
      <c r="AA22" s="178"/>
      <c r="AB22" s="178"/>
      <c r="AC22" s="178"/>
      <c r="AD22" s="178"/>
      <c r="AE22" s="178"/>
      <c r="AF22" s="178"/>
      <c r="AG22" s="178"/>
    </row>
    <row r="23" spans="1:33" ht="57.95" customHeight="1">
      <c r="A23" s="300" t="s">
        <v>184</v>
      </c>
      <c r="B23" s="186" t="str">
        <f>VLOOKUP($A23,[11]Listas!$A$2:$B$5,2,FALSE)</f>
        <v>PerCuatro</v>
      </c>
      <c r="C23" s="300" t="s">
        <v>411</v>
      </c>
      <c r="D23" s="186" t="str">
        <f>VLOOKUP($C23,[19]Listas!$E$2:$F$11,2,FALSE)</f>
        <v>ObjDiez</v>
      </c>
      <c r="E23" s="300" t="s">
        <v>412</v>
      </c>
      <c r="F23" s="207" t="s">
        <v>889</v>
      </c>
      <c r="G23" s="207" t="s">
        <v>455</v>
      </c>
      <c r="H23" s="207" t="s">
        <v>905</v>
      </c>
      <c r="I23" s="207" t="s">
        <v>897</v>
      </c>
      <c r="J23" s="214" t="s">
        <v>972</v>
      </c>
      <c r="K23" s="186" t="s">
        <v>898</v>
      </c>
      <c r="L23" s="222">
        <v>0</v>
      </c>
      <c r="M23" s="187">
        <v>45107</v>
      </c>
      <c r="N23" s="286"/>
      <c r="O23" s="112">
        <v>100</v>
      </c>
      <c r="P23" s="196" t="s">
        <v>428</v>
      </c>
      <c r="Q23" s="192"/>
      <c r="R23" s="178"/>
      <c r="S23" s="178"/>
      <c r="T23" s="178"/>
      <c r="U23" s="178"/>
      <c r="V23" s="178"/>
      <c r="W23" s="178"/>
      <c r="X23" s="178"/>
      <c r="Y23" s="178"/>
      <c r="Z23" s="178"/>
      <c r="AA23" s="178"/>
      <c r="AB23" s="178"/>
      <c r="AC23" s="178"/>
      <c r="AD23" s="178"/>
      <c r="AE23" s="178"/>
      <c r="AF23" s="178"/>
      <c r="AG23" s="178"/>
    </row>
    <row r="24" spans="1:33" ht="89.25" customHeight="1">
      <c r="A24" s="198" t="s">
        <v>302</v>
      </c>
      <c r="B24" s="186"/>
      <c r="C24" s="198" t="s">
        <v>303</v>
      </c>
      <c r="D24" s="186" t="str">
        <f>VLOOKUP($C24,[18]Listas!$E$2:$F$11,2,FALSE)</f>
        <v>ObjUno</v>
      </c>
      <c r="E24" s="198" t="s">
        <v>304</v>
      </c>
      <c r="F24" s="217" t="s">
        <v>899</v>
      </c>
      <c r="G24" s="198" t="s">
        <v>383</v>
      </c>
      <c r="H24" s="186" t="s">
        <v>0</v>
      </c>
      <c r="I24" s="176" t="s">
        <v>973</v>
      </c>
      <c r="J24" s="176" t="s">
        <v>384</v>
      </c>
      <c r="K24" s="177" t="s">
        <v>385</v>
      </c>
      <c r="L24" s="236">
        <v>0.5</v>
      </c>
      <c r="M24" s="200">
        <v>45275</v>
      </c>
      <c r="N24" s="290"/>
      <c r="O24" s="112">
        <v>100</v>
      </c>
      <c r="P24" s="196"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VLOOKUP($C25,[18]Listas!$E$2:$F$11,2,FALSE)</f>
        <v>ObjUno</v>
      </c>
      <c r="E25" s="186" t="s">
        <v>304</v>
      </c>
      <c r="F25" s="207" t="s">
        <v>899</v>
      </c>
      <c r="G25" s="186" t="s">
        <v>386</v>
      </c>
      <c r="H25" s="186" t="s">
        <v>0</v>
      </c>
      <c r="I25" s="176" t="s">
        <v>387</v>
      </c>
      <c r="J25" s="186" t="s">
        <v>900</v>
      </c>
      <c r="K25" s="186" t="s">
        <v>388</v>
      </c>
      <c r="L25" s="222">
        <v>0.5</v>
      </c>
      <c r="M25" s="197">
        <v>45291</v>
      </c>
      <c r="N25" s="285"/>
      <c r="O25" s="112">
        <v>100</v>
      </c>
      <c r="P25" s="196"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VLOOKUP($C26,[18]Listas!$E$2:$F$11,2,FALSE)</f>
        <v>ObjUno</v>
      </c>
      <c r="E26" s="186" t="s">
        <v>304</v>
      </c>
      <c r="F26" s="207" t="s">
        <v>899</v>
      </c>
      <c r="G26" s="186" t="s">
        <v>912</v>
      </c>
      <c r="H26" s="186" t="s">
        <v>0</v>
      </c>
      <c r="I26" s="176" t="s">
        <v>910</v>
      </c>
      <c r="J26" s="176" t="s">
        <v>911</v>
      </c>
      <c r="K26" s="186" t="s">
        <v>901</v>
      </c>
      <c r="L26" s="222">
        <v>0.6</v>
      </c>
      <c r="M26" s="197">
        <v>45291</v>
      </c>
      <c r="N26" s="285"/>
      <c r="O26" s="283">
        <v>100</v>
      </c>
      <c r="P26" s="193" t="s">
        <v>365</v>
      </c>
      <c r="Q26" s="178"/>
      <c r="R26" s="178"/>
      <c r="S26" s="178"/>
      <c r="T26" s="178"/>
      <c r="U26" s="178"/>
      <c r="V26" s="178"/>
      <c r="W26" s="178"/>
      <c r="X26" s="178"/>
      <c r="Y26" s="178"/>
      <c r="Z26" s="178"/>
      <c r="AA26" s="178"/>
      <c r="AB26" s="178"/>
      <c r="AC26" s="178"/>
      <c r="AD26" s="178"/>
      <c r="AE26" s="178"/>
      <c r="AF26" s="178"/>
      <c r="AG26" s="178"/>
    </row>
    <row r="27" spans="1:33" ht="131.25" customHeight="1">
      <c r="A27" s="186" t="s">
        <v>302</v>
      </c>
      <c r="B27" s="178"/>
      <c r="C27" s="186" t="s">
        <v>303</v>
      </c>
      <c r="D27" s="178"/>
      <c r="E27" s="186" t="s">
        <v>304</v>
      </c>
      <c r="F27" s="207" t="s">
        <v>863</v>
      </c>
      <c r="G27" s="208" t="s">
        <v>1127</v>
      </c>
      <c r="H27" s="186" t="s">
        <v>427</v>
      </c>
      <c r="I27" s="186" t="s">
        <v>1128</v>
      </c>
      <c r="J27" s="186" t="s">
        <v>1129</v>
      </c>
      <c r="K27" s="186" t="s">
        <v>1130</v>
      </c>
      <c r="L27" s="222">
        <v>0.3</v>
      </c>
      <c r="M27" s="187">
        <v>45291</v>
      </c>
      <c r="N27" s="301"/>
      <c r="O27" s="112">
        <v>100</v>
      </c>
      <c r="P27" s="188" t="s">
        <v>428</v>
      </c>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7"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6" priority="3">
      <formula>$I11&lt;&gt;""</formula>
    </cfRule>
  </conditionalFormatting>
  <conditionalFormatting sqref="O21:O23">
    <cfRule type="expression" dxfId="5" priority="2">
      <formula>$I21&lt;&gt;""</formula>
    </cfRule>
  </conditionalFormatting>
  <conditionalFormatting sqref="O24">
    <cfRule type="expression" dxfId="4" priority="6">
      <formula>#REF!&lt;&gt;""</formula>
    </cfRule>
  </conditionalFormatting>
  <conditionalFormatting sqref="O25">
    <cfRule type="expression" dxfId="3" priority="5">
      <formula>#REF!&lt;&gt;""</formula>
    </cfRule>
  </conditionalFormatting>
  <conditionalFormatting sqref="O27">
    <cfRule type="expression" dxfId="2" priority="1">
      <formula>$I27&lt;&gt;""</formula>
    </cfRule>
  </conditionalFormatting>
  <dataValidations count="11">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1 P14:P27" xr:uid="{04876DEC-B6C3-49F0-83BB-9A6D58B4DF9B}">
      <formula1>INDIRECT(#REF!)</formula1>
    </dataValidation>
    <dataValidation type="list" allowBlank="1" showErrorMessage="1" sqref="C18" xr:uid="{6F68B97A-AD33-4905-ADA1-2108D78C60B8}">
      <formula1>INDIRECT($B24)</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7" xr:uid="{9757ACF3-C956-43E2-A6C4-EF3399F0A136}">
      <formula1>Dependencia</formula1>
    </dataValidation>
    <dataValidation type="list" allowBlank="1" showErrorMessage="1" sqref="C11 C21:C23 C14 C27" xr:uid="{24DD2FFC-8C20-4775-A8E4-FB90DC9A9927}">
      <formula1>INDIRECT($B11)</formula1>
    </dataValidation>
    <dataValidation type="list" allowBlank="1" showErrorMessage="1" sqref="A11:A12 A14:A27" xr:uid="{87EEE302-8BF6-482E-8110-21756DF4460F}">
      <formula1>Perspectiva</formula1>
    </dataValidation>
    <dataValidation allowBlank="1" showInputMessage="1" showErrorMessage="1" prompt="Recuerde que la sumatoria de las actividades del producto deben sumar 100" sqref="O11 O21:O25 O27" xr:uid="{64428880-4543-402A-B050-D3EB059B4D58}"/>
    <dataValidation type="list" allowBlank="1" showErrorMessage="1" sqref="E11 E14:E27"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1" activePane="bottomLeft" state="frozen"/>
      <selection activeCell="B7" sqref="B7"/>
      <selection pane="bottomLeft"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397"/>
      <c r="C2" s="398"/>
      <c r="D2" s="398"/>
      <c r="E2" s="69"/>
      <c r="F2" s="388" t="s">
        <v>1144</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row>
    <row r="3" spans="1:33">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row>
    <row r="4" spans="1:33">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row>
    <row r="5" spans="1:33" ht="15.75"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252" t="s">
        <v>1132</v>
      </c>
      <c r="C7" s="65"/>
      <c r="D7" s="65"/>
      <c r="E7" s="65"/>
      <c r="F7" s="65"/>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404" t="s">
        <v>163</v>
      </c>
      <c r="C9" s="73"/>
      <c r="D9" s="404" t="s">
        <v>164</v>
      </c>
      <c r="E9" s="74"/>
      <c r="F9" s="404" t="s">
        <v>165</v>
      </c>
      <c r="G9" s="404" t="s">
        <v>166</v>
      </c>
      <c r="H9" s="404" t="s">
        <v>168</v>
      </c>
      <c r="I9" s="404" t="s">
        <v>169</v>
      </c>
      <c r="J9" s="404" t="s">
        <v>170</v>
      </c>
      <c r="K9" s="404" t="s">
        <v>171</v>
      </c>
      <c r="L9" s="40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row>
    <row r="10" spans="1:33" ht="63" customHeight="1">
      <c r="A10" s="75" t="s">
        <v>180</v>
      </c>
      <c r="B10" s="405"/>
      <c r="C10" s="76"/>
      <c r="D10" s="405"/>
      <c r="E10" s="77"/>
      <c r="F10" s="405"/>
      <c r="G10" s="405"/>
      <c r="H10" s="405"/>
      <c r="I10" s="405"/>
      <c r="J10" s="405"/>
      <c r="K10" s="405"/>
      <c r="L10" s="405"/>
      <c r="M10" s="407"/>
      <c r="N10" s="407"/>
      <c r="O10" s="407"/>
      <c r="P10" s="407"/>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VLOOKUP($B11,[4]Listas!$A$2:$B$5,2,FALSE)</f>
        <v>PerDos</v>
      </c>
      <c r="D11" s="78" t="s">
        <v>189</v>
      </c>
      <c r="E11" s="79" t="str">
        <f>VLOOKUP($D11,[4]Listas!$E$2:$F$11,2,FALSE)</f>
        <v>ObjCinco</v>
      </c>
      <c r="F11" s="78" t="s">
        <v>190</v>
      </c>
      <c r="G11" s="78" t="s">
        <v>923</v>
      </c>
      <c r="H11" s="78" t="s">
        <v>50</v>
      </c>
      <c r="I11" s="78" t="s">
        <v>924</v>
      </c>
      <c r="J11" s="78" t="s">
        <v>924</v>
      </c>
      <c r="K11" s="78" t="s">
        <v>923</v>
      </c>
      <c r="L11" s="87">
        <v>0.5</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VLOOKUP($B12,[4]Listas!$A$2:$B$5,2,FALSE)</f>
        <v>PerUno</v>
      </c>
      <c r="D12" s="78" t="s">
        <v>303</v>
      </c>
      <c r="E12" s="79" t="str">
        <f>VLOOKUP($D12,[4]Listas!$E$2:$F$11,2,FALSE)</f>
        <v>ObjUno</v>
      </c>
      <c r="F12" s="78" t="s">
        <v>576</v>
      </c>
      <c r="G12" s="7" t="s">
        <v>941</v>
      </c>
      <c r="H12" s="78" t="s">
        <v>50</v>
      </c>
      <c r="I12" s="78" t="s">
        <v>936</v>
      </c>
      <c r="J12" s="78" t="s">
        <v>936</v>
      </c>
      <c r="K12" s="78" t="s">
        <v>577</v>
      </c>
      <c r="L12" s="87">
        <v>1</v>
      </c>
      <c r="M12" s="82">
        <v>45153</v>
      </c>
      <c r="N12" s="82">
        <v>45153</v>
      </c>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VLOOKUP($B13,[4]Listas!$A$2:$B$5,2,FALSE)</f>
        <v>PerUno</v>
      </c>
      <c r="D13" s="78" t="s">
        <v>303</v>
      </c>
      <c r="E13" s="79" t="str">
        <f>VLOOKUP($D13,[4]Listas!$E$2:$F$11,2,FALSE)</f>
        <v>ObjUno</v>
      </c>
      <c r="F13" s="78" t="s">
        <v>304</v>
      </c>
      <c r="G13" s="78" t="s">
        <v>579</v>
      </c>
      <c r="H13" s="78" t="s">
        <v>50</v>
      </c>
      <c r="I13" s="78" t="s">
        <v>580</v>
      </c>
      <c r="J13" s="78" t="s">
        <v>580</v>
      </c>
      <c r="K13" s="78" t="s">
        <v>579</v>
      </c>
      <c r="L13" s="87">
        <v>0.6</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VLOOKUP($B14,[4]Listas!$A$2:$B$5,2,FALSE)</f>
        <v>PerDos</v>
      </c>
      <c r="D14" s="78" t="s">
        <v>775</v>
      </c>
      <c r="E14" s="79" t="str">
        <f>VLOOKUP($D14,[4]Listas!$E$2:$F$11,2,FALSE)</f>
        <v>ObjSeis</v>
      </c>
      <c r="F14" s="78" t="s">
        <v>809</v>
      </c>
      <c r="G14" s="78" t="s">
        <v>934</v>
      </c>
      <c r="H14" s="78" t="s">
        <v>50</v>
      </c>
      <c r="I14" s="78" t="s">
        <v>935</v>
      </c>
      <c r="J14" s="78" t="s">
        <v>935</v>
      </c>
      <c r="K14" s="78" t="s">
        <v>581</v>
      </c>
      <c r="L14" s="87">
        <v>1</v>
      </c>
      <c r="M14" s="82">
        <v>45275</v>
      </c>
      <c r="N14" s="82">
        <v>45168</v>
      </c>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VLOOKUP($B23,[4]Listas!$A$2:$B$5,2,FALSE)</f>
        <v>#N/A</v>
      </c>
      <c r="D23" s="78"/>
      <c r="E23" s="79" t="e">
        <f>VLOOKUP($D23,[4]Listas!$E$2:$F$11,2,FALSE)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VLOOKUP($B24,[4]Listas!$A$2:$B$5,2,FALSE)</f>
        <v>#N/A</v>
      </c>
      <c r="D24" s="78"/>
      <c r="E24" s="79" t="e">
        <f>VLOOKUP($D24,[4]Listas!$E$2:$F$11,2,FALSE)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VLOOKUP($B25,[4]Listas!$A$2:$B$5,2,FALSE)</f>
        <v>#N/A</v>
      </c>
      <c r="D25" s="78"/>
      <c r="E25" s="79" t="e">
        <f>VLOOKUP($D25,[4]Listas!$E$2:$F$11,2,FALSE)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VLOOKUP($B26,[4]Listas!$A$2:$B$5,2,FALSE)</f>
        <v>#N/A</v>
      </c>
      <c r="D26" s="78"/>
      <c r="E26" s="79" t="e">
        <f>VLOOKUP($D26,[4]Listas!$E$2:$F$11,2,FALSE)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VLOOKUP($B27,[4]Listas!$A$2:$B$5,2,FALSE)</f>
        <v>#N/A</v>
      </c>
      <c r="D27" s="78"/>
      <c r="E27" s="79" t="e">
        <f>VLOOKUP($D27,[4]Listas!$E$2:$F$11,2,FALSE)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VLOOKUP($B28,[4]Listas!$A$2:$B$5,2,FALSE)</f>
        <v>#N/A</v>
      </c>
      <c r="D28" s="78"/>
      <c r="E28" s="79" t="e">
        <f>VLOOKUP($D28,[4]Listas!$E$2:$F$11,2,FALSE)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VLOOKUP($B29,[4]Listas!$A$2:$B$5,2,FALSE)</f>
        <v>#N/A</v>
      </c>
      <c r="D29" s="78"/>
      <c r="E29" s="79" t="e">
        <f>VLOOKUP($D29,[4]Listas!$E$2:$F$11,2,FALSE)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VLOOKUP($B30,[4]Listas!$A$2:$B$5,2,FALSE)</f>
        <v>#N/A</v>
      </c>
      <c r="D30" s="78"/>
      <c r="E30" s="79" t="e">
        <f>VLOOKUP($D30,[4]Listas!$E$2:$F$11,2,FALSE)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VLOOKUP($B31,[4]Listas!$A$2:$B$5,2,FALSE)</f>
        <v>#N/A</v>
      </c>
      <c r="D31" s="78"/>
      <c r="E31" s="79" t="e">
        <f>VLOOKUP($D31,[4]Listas!$E$2:$F$11,2,FALSE)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VLOOKUP($B32,[4]Listas!$A$2:$B$5,2,FALSE)</f>
        <v>#N/A</v>
      </c>
      <c r="D32" s="78"/>
      <c r="E32" s="79" t="e">
        <f>VLOOKUP($D32,[4]Listas!$E$2:$F$11,2,FALSE)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VLOOKUP($B33,[4]Listas!$A$2:$B$5,2,FALSE)</f>
        <v>#N/A</v>
      </c>
      <c r="D33" s="78"/>
      <c r="E33" s="79" t="e">
        <f>VLOOKUP($D33,[4]Listas!$E$2:$F$11,2,FALSE)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VLOOKUP($B34,[4]Listas!$A$2:$B$5,2,FALSE)</f>
        <v>#N/A</v>
      </c>
      <c r="D34" s="78"/>
      <c r="E34" s="79" t="e">
        <f>VLOOKUP($D34,[4]Listas!$E$2:$F$11,2,FALSE)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VLOOKUP($B35,[4]Listas!$A$2:$B$5,2,FALSE)</f>
        <v>#N/A</v>
      </c>
      <c r="D35" s="78"/>
      <c r="E35" s="79" t="e">
        <f>VLOOKUP($D35,[4]Listas!$E$2:$F$11,2,FALSE)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VLOOKUP($B36,[4]Listas!$A$2:$B$5,2,FALSE)</f>
        <v>#N/A</v>
      </c>
      <c r="D36" s="78"/>
      <c r="E36" s="79" t="e">
        <f>VLOOKUP($D36,[4]Listas!$E$2:$F$11,2,FALSE)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VLOOKUP($B37,[4]Listas!$A$2:$B$5,2,FALSE)</f>
        <v>PerDos</v>
      </c>
      <c r="D37" s="78" t="s">
        <v>343</v>
      </c>
      <c r="E37" s="79" t="str">
        <f>VLOOKUP($D37,[4]Listas!$E$2:$F$11,2,FALSE)</f>
        <v>ObjCuatro</v>
      </c>
      <c r="F37" s="78" t="s">
        <v>582</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VLOOKUP($B38,[4]Listas!$A$2:$B$5,2,FALSE)</f>
        <v>#N/A</v>
      </c>
      <c r="D38" s="78"/>
      <c r="E38" s="79" t="e">
        <f>VLOOKUP($D38,[4]Listas!$E$2:$F$11,2,FALSE)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VLOOKUP($B39,[4]Listas!$A$2:$B$5,2,FALSE)</f>
        <v>#N/A</v>
      </c>
      <c r="D39" s="78"/>
      <c r="E39" s="79" t="e">
        <f>VLOOKUP($D39,[4]Listas!$E$2:$F$11,2,FALSE)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VLOOKUP($B40,[4]Listas!$A$2:$B$5,2,FALSE)</f>
        <v>#N/A</v>
      </c>
      <c r="D40" s="78"/>
      <c r="E40" s="79" t="e">
        <f>VLOOKUP($D40,[4]Listas!$E$2:$F$11,2,FALSE)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VLOOKUP($B41,[4]Listas!$A$2:$B$5,2,FALSE)</f>
        <v>#N/A</v>
      </c>
      <c r="D41" s="78"/>
      <c r="E41" s="79" t="e">
        <f>VLOOKUP($D41,[4]Listas!$E$2:$F$11,2,FALSE)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VLOOKUP($B42,[4]Listas!$A$2:$B$5,2,FALSE)</f>
        <v>#N/A</v>
      </c>
      <c r="D42" s="78"/>
      <c r="E42" s="79" t="e">
        <f>VLOOKUP($D42,[4]Listas!$E$2:$F$11,2,FALSE)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VLOOKUP($B43,[4]Listas!$A$2:$B$5,2,FALSE)</f>
        <v>#N/A</v>
      </c>
      <c r="D43" s="78"/>
      <c r="E43" s="79" t="e">
        <f>VLOOKUP($D43,[4]Listas!$E$2:$F$11,2,FALSE)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VLOOKUP($B44,[4]Listas!$A$2:$B$5,2,FALSE)</f>
        <v>#N/A</v>
      </c>
      <c r="D44" s="78"/>
      <c r="E44" s="79" t="e">
        <f>VLOOKUP($D44,[4]Listas!$E$2:$F$11,2,FALSE)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VLOOKUP($B45,[4]Listas!$A$2:$B$5,2,FALSE)</f>
        <v>#N/A</v>
      </c>
      <c r="D45" s="78"/>
      <c r="E45" s="79" t="e">
        <f>VLOOKUP($D45,[4]Listas!$E$2:$F$11,2,FALSE)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VLOOKUP($B46,[4]Listas!$A$2:$B$5,2,FALSE)</f>
        <v>#N/A</v>
      </c>
      <c r="D46" s="78"/>
      <c r="E46" s="79" t="e">
        <f>VLOOKUP($D46,[4]Listas!$E$2:$F$11,2,FALSE)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VLOOKUP($B47,[4]Listas!$A$2:$B$5,2,FALSE)</f>
        <v>#N/A</v>
      </c>
      <c r="D47" s="78"/>
      <c r="E47" s="79" t="e">
        <f>VLOOKUP($D47,[4]Listas!$E$2:$F$11,2,FALSE)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VLOOKUP($B48,[4]Listas!$A$2:$B$5,2,FALSE)</f>
        <v>#N/A</v>
      </c>
      <c r="D48" s="78"/>
      <c r="E48" s="79" t="e">
        <f>VLOOKUP($D48,[4]Listas!$E$2:$F$11,2,FALSE)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VLOOKUP($B49,[4]Listas!$A$2:$B$5,2,FALSE)</f>
        <v>#N/A</v>
      </c>
      <c r="D49" s="78"/>
      <c r="E49" s="79" t="e">
        <f>VLOOKUP($D49,[4]Listas!$E$2:$F$11,2,FALSE)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VLOOKUP($B50,[4]Listas!$A$2:$B$5,2,FALSE)</f>
        <v>#N/A</v>
      </c>
      <c r="D50" s="78"/>
      <c r="E50" s="79" t="e">
        <f>VLOOKUP($D50,[4]Listas!$E$2:$F$11,2,FALSE)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VLOOKUP($B51,[4]Listas!$A$2:$B$5,2,FALSE)</f>
        <v>#N/A</v>
      </c>
      <c r="D51" s="78"/>
      <c r="E51" s="79" t="e">
        <f>VLOOKUP($D51,[4]Listas!$E$2:$F$11,2,FALSE)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VLOOKUP($B52,[4]Listas!$A$2:$B$5,2,FALSE)</f>
        <v>#N/A</v>
      </c>
      <c r="D52" s="78"/>
      <c r="E52" s="79" t="e">
        <f>VLOOKUP($D52,[4]Listas!$E$2:$F$11,2,FALSE)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VLOOKUP($B53,[4]Listas!$A$2:$B$5,2,FALSE)</f>
        <v>#N/A</v>
      </c>
      <c r="D53" s="78"/>
      <c r="E53" s="79" t="e">
        <f>VLOOKUP($D53,[4]Listas!$E$2:$F$11,2,FALSE)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VLOOKUP($B54,[4]Listas!$A$2:$B$5,2,FALSE)</f>
        <v>#N/A</v>
      </c>
      <c r="D54" s="78"/>
      <c r="E54" s="79" t="e">
        <f>VLOOKUP($D54,[4]Listas!$E$2:$F$11,2,FALSE)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VLOOKUP($B55,[4]Listas!$A$2:$B$5,2,FALSE)</f>
        <v>#N/A</v>
      </c>
      <c r="D55" s="78"/>
      <c r="E55" s="79" t="e">
        <f>VLOOKUP($D55,[4]Listas!$E$2:$F$11,2,FALSE)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VLOOKUP($B56,[4]Listas!$A$2:$B$5,2,FALSE)</f>
        <v>#N/A</v>
      </c>
      <c r="D56" s="78"/>
      <c r="E56" s="79" t="e">
        <f>VLOOKUP($D56,[4]Listas!$E$2:$F$11,2,FALSE)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VLOOKUP($B57,[4]Listas!$A$2:$B$5,2,FALSE)</f>
        <v>#N/A</v>
      </c>
      <c r="D57" s="78"/>
      <c r="E57" s="79" t="e">
        <f>VLOOKUP($D57,[4]Listas!$E$2:$F$11,2,FALSE)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VLOOKUP($B58,[4]Listas!$A$2:$B$5,2,FALSE)</f>
        <v>#N/A</v>
      </c>
      <c r="D58" s="78"/>
      <c r="E58" s="79" t="e">
        <f>VLOOKUP($D58,[4]Listas!$E$2:$F$11,2,FALSE)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VLOOKUP($B59,[4]Listas!$A$2:$B$5,2,FALSE)</f>
        <v>#N/A</v>
      </c>
      <c r="D59" s="78"/>
      <c r="E59" s="79" t="e">
        <f>VLOOKUP($D59,[4]Listas!$E$2:$F$11,2,FALSE)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VLOOKUP($B60,[4]Listas!$A$2:$B$5,2,FALSE)</f>
        <v>#N/A</v>
      </c>
      <c r="D60" s="78"/>
      <c r="E60" s="79" t="e">
        <f>VLOOKUP($D60,[4]Listas!$E$2:$F$11,2,FALSE)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VLOOKUP($B61,[4]Listas!$A$2:$B$5,2,FALSE)</f>
        <v>#N/A</v>
      </c>
      <c r="D61" s="78"/>
      <c r="E61" s="79" t="e">
        <f>VLOOKUP($D61,[4]Listas!$E$2:$F$11,2,FALSE)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VLOOKUP($B62,[4]Listas!$A$2:$B$5,2,FALSE)</f>
        <v>#N/A</v>
      </c>
      <c r="D62" s="78"/>
      <c r="E62" s="79" t="e">
        <f>VLOOKUP($D62,[4]Listas!$E$2:$F$11,2,FALSE)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VLOOKUP($B63,[4]Listas!$A$2:$B$5,2,FALSE)</f>
        <v>#N/A</v>
      </c>
      <c r="D63" s="78"/>
      <c r="E63" s="79" t="e">
        <f>VLOOKUP($D63,[4]Listas!$E$2:$F$11,2,FALSE)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VLOOKUP($B64,[4]Listas!$A$2:$B$5,2,FALSE)</f>
        <v>#N/A</v>
      </c>
      <c r="D64" s="78"/>
      <c r="E64" s="79" t="e">
        <f>VLOOKUP($D64,[4]Listas!$E$2:$F$11,2,FALSE)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VLOOKUP($B65,[4]Listas!$A$2:$B$5,2,FALSE)</f>
        <v>#N/A</v>
      </c>
      <c r="D65" s="78"/>
      <c r="E65" s="79" t="e">
        <f>VLOOKUP($D65,[4]Listas!$E$2:$F$11,2,FALSE)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VLOOKUP($B66,[4]Listas!$A$2:$B$5,2,FALSE)</f>
        <v>#N/A</v>
      </c>
      <c r="D66" s="78"/>
      <c r="E66" s="79" t="e">
        <f>VLOOKUP($D66,[4]Listas!$E$2:$F$11,2,FALSE)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VLOOKUP($B67,[4]Listas!$A$2:$B$5,2,FALSE)</f>
        <v>#N/A</v>
      </c>
      <c r="D67" s="78"/>
      <c r="E67" s="79" t="e">
        <f>VLOOKUP($D67,[4]Listas!$E$2:$F$11,2,FALSE)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VLOOKUP($B68,[4]Listas!$A$2:$B$5,2,FALSE)</f>
        <v>#N/A</v>
      </c>
      <c r="D68" s="78"/>
      <c r="E68" s="79" t="e">
        <f>VLOOKUP($D68,[4]Listas!$E$2:$F$11,2,FALSE)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VLOOKUP($B69,[4]Listas!$A$2:$B$5,2,FALSE)</f>
        <v>#N/A</v>
      </c>
      <c r="D69" s="78"/>
      <c r="E69" s="79" t="e">
        <f>VLOOKUP($D69,[4]Listas!$E$2:$F$11,2,FALSE)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VLOOKUP($B70,[4]Listas!$A$2:$B$5,2,FALSE)</f>
        <v>#N/A</v>
      </c>
      <c r="D70" s="78"/>
      <c r="E70" s="79" t="e">
        <f>VLOOKUP($D70,[4]Listas!$E$2:$F$11,2,FALSE)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VLOOKUP($B71,[4]Listas!$A$2:$B$5,2,FALSE)</f>
        <v>#N/A</v>
      </c>
      <c r="D71" s="78"/>
      <c r="E71" s="79" t="e">
        <f>VLOOKUP($D71,[4]Listas!$E$2:$F$11,2,FALSE)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VLOOKUP($B72,[4]Listas!$A$2:$B$5,2,FALSE)</f>
        <v>#N/A</v>
      </c>
      <c r="D72" s="78"/>
      <c r="E72" s="79" t="e">
        <f>VLOOKUP($D72,[4]Listas!$E$2:$F$11,2,FALSE)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VLOOKUP($B73,[4]Listas!$A$2:$B$5,2,FALSE)</f>
        <v>#N/A</v>
      </c>
      <c r="D73" s="78"/>
      <c r="E73" s="79" t="e">
        <f>VLOOKUP($D73,[4]Listas!$E$2:$F$11,2,FALSE)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VLOOKUP($B74,[4]Listas!$A$2:$B$5,2,FALSE)</f>
        <v>#N/A</v>
      </c>
      <c r="D74" s="78"/>
      <c r="E74" s="79" t="e">
        <f>VLOOKUP($D74,[4]Listas!$E$2:$F$11,2,FALSE)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VLOOKUP($B75,[4]Listas!$A$2:$B$5,2,FALSE)</f>
        <v>#N/A</v>
      </c>
      <c r="D75" s="78"/>
      <c r="E75" s="79" t="e">
        <f>VLOOKUP($D75,[4]Listas!$E$2:$F$11,2,FALSE)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VLOOKUP($B76,[4]Listas!$A$2:$B$5,2,FALSE)</f>
        <v>#N/A</v>
      </c>
      <c r="D76" s="78"/>
      <c r="E76" s="79" t="e">
        <f>VLOOKUP($D76,[4]Listas!$E$2:$F$11,2,FALSE)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VLOOKUP($B77,[4]Listas!$A$2:$B$5,2,FALSE)</f>
        <v>#N/A</v>
      </c>
      <c r="D77" s="78"/>
      <c r="E77" s="79" t="e">
        <f>VLOOKUP($D77,[4]Listas!$E$2:$F$11,2,FALSE)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VLOOKUP($B78,[4]Listas!$A$2:$B$5,2,FALSE)</f>
        <v>#N/A</v>
      </c>
      <c r="D78" s="78"/>
      <c r="E78" s="79" t="e">
        <f>VLOOKUP($D78,[4]Listas!$E$2:$F$11,2,FALSE)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VLOOKUP($B79,[4]Listas!$A$2:$B$5,2,FALSE)</f>
        <v>#N/A</v>
      </c>
      <c r="D79" s="78"/>
      <c r="E79" s="79" t="e">
        <f>VLOOKUP($D79,[4]Listas!$E$2:$F$11,2,FALSE)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VLOOKUP($B80,[4]Listas!$A$2:$B$5,2,FALSE)</f>
        <v>#N/A</v>
      </c>
      <c r="D80" s="78"/>
      <c r="E80" s="79" t="e">
        <f>VLOOKUP($D80,[4]Listas!$E$2:$F$11,2,FALSE)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VLOOKUP($B81,[4]Listas!$A$2:$B$5,2,FALSE)</f>
        <v>#N/A</v>
      </c>
      <c r="D81" s="78"/>
      <c r="E81" s="79" t="e">
        <f>VLOOKUP($D81,[4]Listas!$E$2:$F$11,2,FALSE)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VLOOKUP($B82,[4]Listas!$A$2:$B$5,2,FALSE)</f>
        <v>#N/A</v>
      </c>
      <c r="D82" s="78"/>
      <c r="E82" s="79" t="e">
        <f>VLOOKUP($D82,[4]Listas!$E$2:$F$11,2,FALSE)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VLOOKUP($B83,[4]Listas!$A$2:$B$5,2,FALSE)</f>
        <v>#N/A</v>
      </c>
      <c r="D83" s="78"/>
      <c r="E83" s="79" t="e">
        <f>VLOOKUP($D83,[4]Listas!$E$2:$F$11,2,FALSE)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VLOOKUP($B84,[4]Listas!$A$2:$B$5,2,FALSE)</f>
        <v>#N/A</v>
      </c>
      <c r="D84" s="78"/>
      <c r="E84" s="79" t="e">
        <f>VLOOKUP($D84,[4]Listas!$E$2:$F$11,2,FALSE)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VLOOKUP($B85,[4]Listas!$A$2:$B$5,2,FALSE)</f>
        <v>#N/A</v>
      </c>
      <c r="D85" s="78"/>
      <c r="E85" s="79" t="e">
        <f>VLOOKUP($D85,[4]Listas!$E$2:$F$11,2,FALSE)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VLOOKUP($B86,[4]Listas!$A$2:$B$5,2,FALSE)</f>
        <v>#N/A</v>
      </c>
      <c r="D86" s="78"/>
      <c r="E86" s="79" t="e">
        <f>VLOOKUP($D86,[4]Listas!$E$2:$F$11,2,FALSE)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VLOOKUP($B87,[4]Listas!$A$2:$B$5,2,FALSE)</f>
        <v>#N/A</v>
      </c>
      <c r="D87" s="78"/>
      <c r="E87" s="79" t="e">
        <f>VLOOKUP($D87,[4]Listas!$E$2:$F$11,2,FALSE)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VLOOKUP($B88,[4]Listas!$A$2:$B$5,2,FALSE)</f>
        <v>#N/A</v>
      </c>
      <c r="D88" s="78"/>
      <c r="E88" s="79" t="e">
        <f>VLOOKUP($D88,[4]Listas!$E$2:$F$11,2,FALSE)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VLOOKUP($B89,[4]Listas!$A$2:$B$5,2,FALSE)</f>
        <v>#N/A</v>
      </c>
      <c r="D89" s="78"/>
      <c r="E89" s="79" t="e">
        <f>VLOOKUP($D89,[4]Listas!$E$2:$F$11,2,FALSE)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VLOOKUP($B90,[4]Listas!$A$2:$B$5,2,FALSE)</f>
        <v>#N/A</v>
      </c>
      <c r="D90" s="78"/>
      <c r="E90" s="79" t="e">
        <f>VLOOKUP($D90,[4]Listas!$E$2:$F$11,2,FALSE)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VLOOKUP($B91,[4]Listas!$A$2:$B$5,2,FALSE)</f>
        <v>#N/A</v>
      </c>
      <c r="D91" s="78"/>
      <c r="E91" s="79" t="e">
        <f>VLOOKUP($D91,[4]Listas!$E$2:$F$11,2,FALSE)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VLOOKUP($B92,[4]Listas!$A$2:$B$5,2,FALSE)</f>
        <v>#N/A</v>
      </c>
      <c r="D92" s="78"/>
      <c r="E92" s="79" t="e">
        <f>VLOOKUP($D92,[4]Listas!$E$2:$F$11,2,FALSE)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VLOOKUP($B93,[4]Listas!$A$2:$B$5,2,FALSE)</f>
        <v>#N/A</v>
      </c>
      <c r="D93" s="78"/>
      <c r="E93" s="79" t="e">
        <f>VLOOKUP($D93,[4]Listas!$E$2:$F$11,2,FALSE)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VLOOKUP($B94,[4]Listas!$A$2:$B$5,2,FALSE)</f>
        <v>#N/A</v>
      </c>
      <c r="D94" s="78"/>
      <c r="E94" s="79" t="e">
        <f>VLOOKUP($D94,[4]Listas!$E$2:$F$11,2,FALSE)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VLOOKUP($B95,[4]Listas!$A$2:$B$5,2,FALSE)</f>
        <v>#N/A</v>
      </c>
      <c r="D95" s="78"/>
      <c r="E95" s="79" t="e">
        <f>VLOOKUP($D95,[4]Listas!$E$2:$F$11,2,FALSE)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VLOOKUP($B96,[4]Listas!$A$2:$B$5,2,FALSE)</f>
        <v>#N/A</v>
      </c>
      <c r="D96" s="78"/>
      <c r="E96" s="79" t="e">
        <f>VLOOKUP($D96,[4]Listas!$E$2:$F$11,2,FALSE)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VLOOKUP($B97,[4]Listas!$A$2:$B$5,2,FALSE)</f>
        <v>#N/A</v>
      </c>
      <c r="D97" s="78"/>
      <c r="E97" s="79" t="e">
        <f>VLOOKUP($D97,[4]Listas!$E$2:$F$11,2,FALSE)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VLOOKUP($B98,[4]Listas!$A$2:$B$5,2,FALSE)</f>
        <v>#N/A</v>
      </c>
      <c r="D98" s="78"/>
      <c r="E98" s="79" t="e">
        <f>VLOOKUP($D98,[4]Listas!$E$2:$F$11,2,FALSE)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VLOOKUP($B99,[4]Listas!$A$2:$B$5,2,FALSE)</f>
        <v>#N/A</v>
      </c>
      <c r="D99" s="78"/>
      <c r="E99" s="79" t="e">
        <f>VLOOKUP($D99,[4]Listas!$E$2:$F$11,2,FALSE)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VLOOKUP($B100,[4]Listas!$A$2:$B$5,2,FALSE)</f>
        <v>#N/A</v>
      </c>
      <c r="D100" s="78"/>
      <c r="E100" s="79" t="e">
        <f>VLOOKUP($D100,[4]Listas!$E$2:$F$11,2,FALSE)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VLOOKUP($B101,[4]Listas!$A$2:$B$5,2,FALSE)</f>
        <v>#N/A</v>
      </c>
      <c r="D101" s="78"/>
      <c r="E101" s="79" t="e">
        <f>VLOOKUP($D101,[4]Listas!$E$2:$F$11,2,FALSE)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VLOOKUP($B102,[4]Listas!$A$2:$B$5,2,FALSE)</f>
        <v>#N/A</v>
      </c>
      <c r="D102" s="78"/>
      <c r="E102" s="79" t="e">
        <f>VLOOKUP($D102,[4]Listas!$E$2:$F$11,2,FALSE)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VLOOKUP($B103,[4]Listas!$A$2:$B$5,2,FALSE)</f>
        <v>#N/A</v>
      </c>
      <c r="D103" s="78"/>
      <c r="E103" s="79" t="e">
        <f>VLOOKUP($D103,[4]Listas!$E$2:$F$11,2,FALSE)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VLOOKUP($B104,[4]Listas!$A$2:$B$5,2,FALSE)</f>
        <v>#N/A</v>
      </c>
      <c r="D104" s="78"/>
      <c r="E104" s="79" t="e">
        <f>VLOOKUP($D104,[4]Listas!$E$2:$F$11,2,FALSE)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VLOOKUP($B105,[4]Listas!$A$2:$B$5,2,FALSE)</f>
        <v>#N/A</v>
      </c>
      <c r="D105" s="78"/>
      <c r="E105" s="79" t="e">
        <f>VLOOKUP($D105,[4]Listas!$E$2:$F$11,2,FALSE)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VLOOKUP($B106,[4]Listas!$A$2:$B$5,2,FALSE)</f>
        <v>#N/A</v>
      </c>
      <c r="D106" s="78"/>
      <c r="E106" s="79" t="e">
        <f>VLOOKUP($D106,[4]Listas!$E$2:$F$11,2,FALSE)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VLOOKUP($B107,[4]Listas!$A$2:$B$5,2,FALSE)</f>
        <v>#N/A</v>
      </c>
      <c r="D107" s="78"/>
      <c r="E107" s="79" t="e">
        <f>VLOOKUP($D107,[4]Listas!$E$2:$F$11,2,FALSE)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VLOOKUP($B108,[4]Listas!$A$2:$B$5,2,FALSE)</f>
        <v>#N/A</v>
      </c>
      <c r="D108" s="78"/>
      <c r="E108" s="79" t="e">
        <f>VLOOKUP($D108,[4]Listas!$E$2:$F$11,2,FALSE)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VLOOKUP($B109,[4]Listas!$A$2:$B$5,2,FALSE)</f>
        <v>#N/A</v>
      </c>
      <c r="D109" s="78"/>
      <c r="E109" s="79" t="e">
        <f>VLOOKUP($D109,[4]Listas!$E$2:$F$11,2,FALSE)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VLOOKUP($B110,[4]Listas!$A$2:$B$5,2,FALSE)</f>
        <v>#N/A</v>
      </c>
      <c r="D110" s="78"/>
      <c r="E110" s="79" t="e">
        <f>VLOOKUP($D110,[4]Listas!$E$2:$F$11,2,FALSE)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VLOOKUP($B111,[4]Listas!$A$2:$B$5,2,FALSE)</f>
        <v>#N/A</v>
      </c>
      <c r="D111" s="78"/>
      <c r="E111" s="79" t="e">
        <f>VLOOKUP($D111,[4]Listas!$E$2:$F$11,2,FALSE)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VLOOKUP($B112,[4]Listas!$A$2:$B$5,2,FALSE)</f>
        <v>#N/A</v>
      </c>
      <c r="D112" s="78"/>
      <c r="E112" s="79" t="e">
        <f>VLOOKUP($D112,[4]Listas!$E$2:$F$11,2,FALSE)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VLOOKUP($B113,[4]Listas!$A$2:$B$5,2,FALSE)</f>
        <v>#N/A</v>
      </c>
      <c r="D113" s="78"/>
      <c r="E113" s="79" t="e">
        <f>VLOOKUP($D113,[4]Listas!$E$2:$F$11,2,FALSE)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VLOOKUP($B114,[4]Listas!$A$2:$B$5,2,FALSE)</f>
        <v>#N/A</v>
      </c>
      <c r="D114" s="78"/>
      <c r="E114" s="79" t="e">
        <f>VLOOKUP($D114,[4]Listas!$E$2:$F$11,2,FALSE)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VLOOKUP($B115,[4]Listas!$A$2:$B$5,2,FALSE)</f>
        <v>#N/A</v>
      </c>
      <c r="D115" s="78"/>
      <c r="E115" s="79" t="e">
        <f>VLOOKUP($D115,[4]Listas!$E$2:$F$11,2,FALSE)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VLOOKUP($B116,[4]Listas!$A$2:$B$5,2,FALSE)</f>
        <v>#N/A</v>
      </c>
      <c r="D116" s="78"/>
      <c r="E116" s="79" t="e">
        <f>VLOOKUP($D116,[4]Listas!$E$2:$F$11,2,FALSE)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VLOOKUP($B117,[4]Listas!$A$2:$B$5,2,FALSE)</f>
        <v>#N/A</v>
      </c>
      <c r="D117" s="78"/>
      <c r="E117" s="79" t="e">
        <f>VLOOKUP($D117,[4]Listas!$E$2:$F$11,2,FALSE)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VLOOKUP($B118,[4]Listas!$A$2:$B$5,2,FALSE)</f>
        <v>#N/A</v>
      </c>
      <c r="D118" s="78"/>
      <c r="E118" s="79" t="e">
        <f>VLOOKUP($D118,[4]Listas!$E$2:$F$11,2,FALSE)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VLOOKUP($B119,[4]Listas!$A$2:$B$5,2,FALSE)</f>
        <v>#N/A</v>
      </c>
      <c r="D119" s="78"/>
      <c r="E119" s="79" t="e">
        <f>VLOOKUP($D119,[4]Listas!$E$2:$F$11,2,FALSE)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VLOOKUP($B120,[4]Listas!$A$2:$B$5,2,FALSE)</f>
        <v>#N/A</v>
      </c>
      <c r="D120" s="78"/>
      <c r="E120" s="79" t="e">
        <f>VLOOKUP($D120,[4]Listas!$E$2:$F$11,2,FALSE)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VLOOKUP($B121,[4]Listas!$A$2:$B$5,2,FALSE)</f>
        <v>#N/A</v>
      </c>
      <c r="D121" s="78"/>
      <c r="E121" s="79" t="e">
        <f>VLOOKUP($D121,[4]Listas!$E$2:$F$11,2,FALSE)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VLOOKUP($B122,[4]Listas!$A$2:$B$5,2,FALSE)</f>
        <v>#N/A</v>
      </c>
      <c r="D122" s="78"/>
      <c r="E122" s="79" t="e">
        <f>VLOOKUP($D122,[4]Listas!$E$2:$F$11,2,FALSE)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VLOOKUP($B123,[4]Listas!$A$2:$B$5,2,FALSE)</f>
        <v>#N/A</v>
      </c>
      <c r="D123" s="78"/>
      <c r="E123" s="79" t="e">
        <f>VLOOKUP($D123,[4]Listas!$E$2:$F$11,2,FALSE)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VLOOKUP($B124,[4]Listas!$A$2:$B$5,2,FALSE)</f>
        <v>#N/A</v>
      </c>
      <c r="D124" s="78"/>
      <c r="E124" s="79" t="e">
        <f>VLOOKUP($D124,[4]Listas!$E$2:$F$11,2,FALSE)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VLOOKUP($B125,[4]Listas!$A$2:$B$5,2,FALSE)</f>
        <v>#N/A</v>
      </c>
      <c r="D125" s="78"/>
      <c r="E125" s="79" t="e">
        <f>VLOOKUP($D125,[4]Listas!$E$2:$F$11,2,FALSE)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VLOOKUP($B126,[4]Listas!$A$2:$B$5,2,FALSE)</f>
        <v>#N/A</v>
      </c>
      <c r="D126" s="78"/>
      <c r="E126" s="79" t="e">
        <f>VLOOKUP($D126,[4]Listas!$E$2:$F$11,2,FALSE)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VLOOKUP($B127,[4]Listas!$A$2:$B$5,2,FALSE)</f>
        <v>#N/A</v>
      </c>
      <c r="D127" s="78"/>
      <c r="E127" s="79" t="e">
        <f>VLOOKUP($D127,[4]Listas!$E$2:$F$11,2,FALSE)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VLOOKUP($B128,[4]Listas!$A$2:$B$5,2,FALSE)</f>
        <v>#N/A</v>
      </c>
      <c r="D128" s="78"/>
      <c r="E128" s="79" t="e">
        <f>VLOOKUP($D128,[4]Listas!$E$2:$F$11,2,FALSE)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VLOOKUP($B129,[4]Listas!$A$2:$B$5,2,FALSE)</f>
        <v>#N/A</v>
      </c>
      <c r="D129" s="78"/>
      <c r="E129" s="79" t="e">
        <f>VLOOKUP($D129,[4]Listas!$E$2:$F$11,2,FALSE)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VLOOKUP($B130,[4]Listas!$A$2:$B$5,2,FALSE)</f>
        <v>#N/A</v>
      </c>
      <c r="D130" s="78"/>
      <c r="E130" s="79" t="e">
        <f>VLOOKUP($D130,[4]Listas!$E$2:$F$11,2,FALSE)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VLOOKUP($B131,[4]Listas!$A$2:$B$5,2,FALSE)</f>
        <v>#N/A</v>
      </c>
      <c r="D131" s="78"/>
      <c r="E131" s="79" t="e">
        <f>VLOOKUP($D131,[4]Listas!$E$2:$F$11,2,FALSE)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VLOOKUP($B132,[4]Listas!$A$2:$B$5,2,FALSE)</f>
        <v>#N/A</v>
      </c>
      <c r="D132" s="78"/>
      <c r="E132" s="79" t="e">
        <f>VLOOKUP($D132,[4]Listas!$E$2:$F$11,2,FALSE)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VLOOKUP($B133,[4]Listas!$A$2:$B$5,2,FALSE)</f>
        <v>#N/A</v>
      </c>
      <c r="D133" s="78"/>
      <c r="E133" s="79" t="e">
        <f>VLOOKUP($D133,[4]Listas!$E$2:$F$11,2,FALSE)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VLOOKUP($B134,[4]Listas!$A$2:$B$5,2,FALSE)</f>
        <v>#N/A</v>
      </c>
      <c r="D134" s="78"/>
      <c r="E134" s="79" t="e">
        <f>VLOOKUP($D134,[4]Listas!$E$2:$F$11,2,FALSE)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VLOOKUP($B135,[4]Listas!$A$2:$B$5,2,FALSE)</f>
        <v>#N/A</v>
      </c>
      <c r="D135" s="78"/>
      <c r="E135" s="79" t="e">
        <f>VLOOKUP($D135,[4]Listas!$E$2:$F$11,2,FALSE)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VLOOKUP($B136,[4]Listas!$A$2:$B$5,2,FALSE)</f>
        <v>#N/A</v>
      </c>
      <c r="D136" s="78"/>
      <c r="E136" s="79" t="e">
        <f>VLOOKUP($D136,[4]Listas!$E$2:$F$11,2,FALSE)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VLOOKUP($B137,[4]Listas!$A$2:$B$5,2,FALSE)</f>
        <v>#N/A</v>
      </c>
      <c r="D137" s="78"/>
      <c r="E137" s="79" t="e">
        <f>VLOOKUP($D137,[4]Listas!$E$2:$F$11,2,FALSE)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VLOOKUP($B138,[4]Listas!$A$2:$B$5,2,FALSE)</f>
        <v>#N/A</v>
      </c>
      <c r="D138" s="78"/>
      <c r="E138" s="79" t="e">
        <f>VLOOKUP($D138,[4]Listas!$E$2:$F$11,2,FALSE)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VLOOKUP($B139,[4]Listas!$A$2:$B$5,2,FALSE)</f>
        <v>#N/A</v>
      </c>
      <c r="D139" s="93"/>
      <c r="E139" s="79" t="e">
        <f>VLOOKUP($D139,[4]Listas!$E$2:$F$11,2,FALSE)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VLOOKUP($B140,[4]Listas!$A$2:$B$5,2,FALSE)</f>
        <v>#N/A</v>
      </c>
      <c r="D140" s="78"/>
      <c r="E140" s="79" t="e">
        <f>VLOOKUP($D140,[4]Listas!$E$2:$F$11,2,FALSE)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VLOOKUP($B141,[4]Listas!$A$2:$B$5,2,FALSE)</f>
        <v>#N/A</v>
      </c>
      <c r="D141" s="78"/>
      <c r="E141" s="79" t="e">
        <f>VLOOKUP($D141,[4]Listas!$E$2:$F$11,2,FALSE)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VLOOKUP($B142,[4]Listas!$A$2:$B$5,2,FALSE)</f>
        <v>#N/A</v>
      </c>
      <c r="D142" s="78"/>
      <c r="E142" s="79" t="e">
        <f>VLOOKUP($D142,[4]Listas!$E$2:$F$11,2,FALSE)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VLOOKUP($B143,[4]Listas!$A$2:$B$5,2,FALSE)</f>
        <v>#N/A</v>
      </c>
      <c r="D143" s="78"/>
      <c r="E143" s="79" t="e">
        <f>VLOOKUP($D143,[4]Listas!$E$2:$F$11,2,FALSE)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VLOOKUP($B144,[4]Listas!$A$2:$B$5,2,FALSE)</f>
        <v>#N/A</v>
      </c>
      <c r="D144" s="78"/>
      <c r="E144" s="79" t="e">
        <f>VLOOKUP($D144,[4]Listas!$E$2:$F$11,2,FALSE)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VLOOKUP($B145,[4]Listas!$A$2:$B$5,2,FALSE)</f>
        <v>#N/A</v>
      </c>
      <c r="D145" s="78"/>
      <c r="E145" s="79" t="e">
        <f>VLOOKUP($D145,[4]Listas!$E$2:$F$11,2,FALSE)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VLOOKUP($B146,[4]Listas!$A$2:$B$5,2,FALSE)</f>
        <v>#N/A</v>
      </c>
      <c r="D146" s="93"/>
      <c r="E146" s="79" t="e">
        <f>VLOOKUP($D146,[4]Listas!$E$2:$F$11,2,FALSE)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VLOOKUP($B147,[4]Listas!$A$2:$B$5,2,FALSE)</f>
        <v>#N/A</v>
      </c>
      <c r="D147" s="78"/>
      <c r="E147" s="79" t="e">
        <f>VLOOKUP($D147,[4]Listas!$E$2:$F$11,2,FALSE)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VLOOKUP($B148,[4]Listas!$A$2:$B$5,2,FALSE)</f>
        <v>#N/A</v>
      </c>
      <c r="D148" s="78"/>
      <c r="E148" s="79" t="e">
        <f>VLOOKUP($D148,[4]Listas!$E$2:$F$11,2,FALSE)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VLOOKUP($B149,[4]Listas!$A$2:$B$5,2,FALSE)</f>
        <v>#N/A</v>
      </c>
      <c r="D149" s="78"/>
      <c r="E149" s="79" t="e">
        <f>VLOOKUP($D149,[4]Listas!$E$2:$F$11,2,FALSE)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VLOOKUP($B150,[4]Listas!$A$2:$B$5,2,FALSE)</f>
        <v>#N/A</v>
      </c>
      <c r="D150" s="78"/>
      <c r="E150" s="79" t="e">
        <f>VLOOKUP($D150,[4]Listas!$E$2:$F$11,2,FALSE)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VLOOKUP($B151,[4]Listas!$A$2:$B$5,2,FALSE)</f>
        <v>#N/A</v>
      </c>
      <c r="D151" s="78"/>
      <c r="E151" s="79" t="e">
        <f>VLOOKUP($D151,[4]Listas!$E$2:$F$11,2,FALSE)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VLOOKUP($B152,[4]Listas!$A$2:$B$5,2,FALSE)</f>
        <v>#N/A</v>
      </c>
      <c r="D152" s="78"/>
      <c r="E152" s="79" t="e">
        <f>VLOOKUP($D152,[4]Listas!$E$2:$F$11,2,FALSE)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VLOOKUP($B153,[4]Listas!$A$2:$B$5,2,FALSE)</f>
        <v>#N/A</v>
      </c>
      <c r="D153" s="78"/>
      <c r="E153" s="79" t="e">
        <f>VLOOKUP($D153,[4]Listas!$E$2:$F$11,2,FALSE)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VLOOKUP($B154,[4]Listas!$A$2:$B$5,2,FALSE)</f>
        <v>#N/A</v>
      </c>
      <c r="D154" s="78"/>
      <c r="E154" s="79" t="e">
        <f>VLOOKUP($D154,[4]Listas!$E$2:$F$11,2,FALSE)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VLOOKUP($B155,[4]Listas!$A$2:$B$5,2,FALSE)</f>
        <v>#N/A</v>
      </c>
      <c r="D155" s="78"/>
      <c r="E155" s="79" t="e">
        <f>VLOOKUP($D155,[4]Listas!$E$2:$F$11,2,FALSE)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VLOOKUP($B156,[4]Listas!$A$2:$B$5,2,FALSE)</f>
        <v>#N/A</v>
      </c>
      <c r="D156" s="78"/>
      <c r="E156" s="79" t="e">
        <f>VLOOKUP($D156,[4]Listas!$E$2:$F$11,2,FALSE)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VLOOKUP($B157,[4]Listas!$A$2:$B$5,2,FALSE)</f>
        <v>#N/A</v>
      </c>
      <c r="D157" s="78"/>
      <c r="E157" s="79" t="e">
        <f>VLOOKUP($D157,[4]Listas!$E$2:$F$11,2,FALSE)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VLOOKUP($B158,[4]Listas!$A$2:$B$5,2,FALSE)</f>
        <v>#N/A</v>
      </c>
      <c r="D158" s="78"/>
      <c r="E158" s="79" t="e">
        <f>VLOOKUP($D158,[4]Listas!$E$2:$F$11,2,FALSE)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VLOOKUP($B159,[4]Listas!$A$2:$B$5,2,FALSE)</f>
        <v>#N/A</v>
      </c>
      <c r="D159" s="78"/>
      <c r="E159" s="79" t="e">
        <f>VLOOKUP($D159,[4]Listas!$E$2:$F$11,2,FALSE)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VLOOKUP($B160,[4]Listas!$A$2:$B$5,2,FALSE)</f>
        <v>#N/A</v>
      </c>
      <c r="D160" s="78"/>
      <c r="E160" s="79" t="e">
        <f>VLOOKUP($D160,[4]Listas!$E$2:$F$11,2,FALSE)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VLOOKUP($B161,[4]Listas!$A$2:$B$5,2,FALSE)</f>
        <v>#N/A</v>
      </c>
      <c r="D161" s="78"/>
      <c r="E161" s="79" t="e">
        <f>VLOOKUP($D161,[4]Listas!$E$2:$F$11,2,FALSE)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VLOOKUP($B162,[4]Listas!$A$2:$B$5,2,FALSE)</f>
        <v>#N/A</v>
      </c>
      <c r="D162" s="78"/>
      <c r="E162" s="79" t="e">
        <f>VLOOKUP($D162,[4]Listas!$E$2:$F$11,2,FALSE)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VLOOKUP($B163,[4]Listas!$A$2:$B$5,2,FALSE)</f>
        <v>#N/A</v>
      </c>
      <c r="D163" s="78"/>
      <c r="E163" s="79" t="e">
        <f>VLOOKUP($D163,[4]Listas!$E$2:$F$11,2,FALSE)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VLOOKUP($B164,[4]Listas!$A$2:$B$5,2,FALSE)</f>
        <v>#N/A</v>
      </c>
      <c r="D164" s="78"/>
      <c r="E164" s="79" t="e">
        <f>VLOOKUP($D164,[4]Listas!$E$2:$F$11,2,FALSE)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VLOOKUP($B165,[4]Listas!$A$2:$B$5,2,FALSE)</f>
        <v>#N/A</v>
      </c>
      <c r="D165" s="78"/>
      <c r="E165" s="79" t="e">
        <f>VLOOKUP($D165,[4]Listas!$E$2:$F$11,2,FALSE)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VLOOKUP($B166,[4]Listas!$A$2:$B$5,2,FALSE)</f>
        <v>#N/A</v>
      </c>
      <c r="D166" s="78"/>
      <c r="E166" s="79" t="e">
        <f>VLOOKUP($D166,[4]Listas!$E$2:$F$11,2,FALSE)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VLOOKUP($B167,[4]Listas!$A$2:$B$5,2,FALSE)</f>
        <v>#N/A</v>
      </c>
      <c r="D167" s="78"/>
      <c r="E167" s="79" t="e">
        <f>VLOOKUP($D167,[4]Listas!$E$2:$F$11,2,FALSE)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VLOOKUP($B168,[4]Listas!$A$2:$B$5,2,FALSE)</f>
        <v>#N/A</v>
      </c>
      <c r="D168" s="78"/>
      <c r="E168" s="79" t="e">
        <f>VLOOKUP($D168,[4]Listas!$E$2:$F$11,2,FALSE)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VLOOKUP($B169,[4]Listas!$A$2:$B$5,2,FALSE)</f>
        <v>#N/A</v>
      </c>
      <c r="D169" s="78"/>
      <c r="E169" s="79" t="e">
        <f>VLOOKUP($D169,[4]Listas!$E$2:$F$11,2,FALSE)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VLOOKUP($B170,[4]Listas!$A$2:$B$5,2,FALSE)</f>
        <v>#N/A</v>
      </c>
      <c r="D170" s="78"/>
      <c r="E170" s="79" t="e">
        <f>VLOOKUP($D170,[4]Listas!$E$2:$F$11,2,FALSE)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VLOOKUP($B171,[4]Listas!$A$2:$B$5,2,FALSE)</f>
        <v>#N/A</v>
      </c>
      <c r="D171" s="78"/>
      <c r="E171" s="79" t="e">
        <f>VLOOKUP($D171,[4]Listas!$E$2:$F$11,2,FALSE)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VLOOKUP($B172,[4]Listas!$A$2:$B$5,2,FALSE)</f>
        <v>#N/A</v>
      </c>
      <c r="D172" s="78"/>
      <c r="E172" s="79" t="e">
        <f>VLOOKUP($D172,[4]Listas!$E$2:$F$11,2,FALSE)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1145</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52" t="s">
        <v>1132</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40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47.25">
      <c r="A10" s="75" t="s">
        <v>180</v>
      </c>
      <c r="B10" s="405"/>
      <c r="C10" s="76"/>
      <c r="D10" s="405"/>
      <c r="E10" s="77"/>
      <c r="F10" s="405"/>
      <c r="G10" s="405"/>
      <c r="H10" s="405"/>
      <c r="I10" s="405"/>
      <c r="J10" s="405"/>
      <c r="K10" s="405"/>
      <c r="L10" s="405"/>
      <c r="M10" s="407"/>
      <c r="N10" s="407"/>
      <c r="O10" s="407"/>
      <c r="P10" s="407"/>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583</v>
      </c>
      <c r="H11" s="80" t="s">
        <v>427</v>
      </c>
      <c r="I11" s="80" t="s">
        <v>584</v>
      </c>
      <c r="J11" s="80" t="s">
        <v>585</v>
      </c>
      <c r="K11" s="81" t="s">
        <v>586</v>
      </c>
      <c r="L11" s="87">
        <v>0.4</v>
      </c>
      <c r="M11" s="82">
        <v>44926</v>
      </c>
      <c r="N11" s="282"/>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582</v>
      </c>
      <c r="G12" s="175" t="s">
        <v>906</v>
      </c>
      <c r="H12" s="80" t="s">
        <v>427</v>
      </c>
      <c r="I12" s="175" t="s">
        <v>907</v>
      </c>
      <c r="J12" s="175" t="s">
        <v>908</v>
      </c>
      <c r="K12" s="81" t="s">
        <v>588</v>
      </c>
      <c r="L12" s="87">
        <v>0</v>
      </c>
      <c r="M12" s="82">
        <v>45291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589</v>
      </c>
      <c r="H13" s="80" t="s">
        <v>427</v>
      </c>
      <c r="I13" s="80" t="s">
        <v>590</v>
      </c>
      <c r="J13" s="80" t="s">
        <v>591</v>
      </c>
      <c r="K13" s="81" t="s">
        <v>592</v>
      </c>
      <c r="L13" s="87">
        <v>0</v>
      </c>
      <c r="M13" s="82">
        <v>45291</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593</v>
      </c>
      <c r="H14" s="174" t="s">
        <v>427</v>
      </c>
      <c r="I14" s="174" t="s">
        <v>974</v>
      </c>
      <c r="J14" s="174" t="s">
        <v>974</v>
      </c>
      <c r="K14" s="81" t="s">
        <v>975</v>
      </c>
      <c r="L14" s="87">
        <v>0.5</v>
      </c>
      <c r="M14" s="201">
        <v>45291</v>
      </c>
      <c r="N14" s="201"/>
      <c r="O14" s="81">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activeCell="A9" sqref="A9:D21"/>
    </sheetView>
  </sheetViews>
  <sheetFormatPr baseColWidth="10" defaultColWidth="9.5" defaultRowHeight="21"/>
  <cols>
    <col min="1" max="1" width="49.125" style="223" customWidth="1"/>
    <col min="2" max="2" width="26.25" style="229" hidden="1" customWidth="1"/>
    <col min="3" max="3" width="31.75" style="229" customWidth="1"/>
    <col min="4" max="4" width="37" style="223" customWidth="1"/>
    <col min="5" max="16384" width="9.5" style="223"/>
  </cols>
  <sheetData>
    <row r="1" spans="1:16" ht="12.6" customHeight="1">
      <c r="A1" s="458"/>
      <c r="B1" s="452" t="s">
        <v>1057</v>
      </c>
      <c r="C1" s="452"/>
      <c r="D1" s="453"/>
      <c r="E1" s="239"/>
      <c r="F1" s="239"/>
      <c r="G1" s="239"/>
      <c r="H1" s="239"/>
      <c r="I1" s="239"/>
      <c r="J1" s="239"/>
      <c r="K1" s="239"/>
      <c r="L1" s="239"/>
      <c r="M1" s="239"/>
      <c r="N1" s="239"/>
      <c r="O1" s="239"/>
      <c r="P1" s="239"/>
    </row>
    <row r="2" spans="1:16" ht="12.6" customHeight="1">
      <c r="A2" s="459"/>
      <c r="B2" s="454"/>
      <c r="C2" s="454"/>
      <c r="D2" s="455"/>
      <c r="E2" s="239"/>
      <c r="F2" s="239"/>
      <c r="G2" s="239"/>
      <c r="H2" s="239"/>
      <c r="I2" s="239"/>
      <c r="J2" s="239"/>
      <c r="K2" s="239"/>
      <c r="L2" s="239"/>
      <c r="M2" s="239"/>
      <c r="N2" s="239"/>
      <c r="O2" s="239"/>
      <c r="P2" s="239"/>
    </row>
    <row r="3" spans="1:16" ht="12.6" customHeight="1">
      <c r="A3" s="459"/>
      <c r="B3" s="454"/>
      <c r="C3" s="454"/>
      <c r="D3" s="455"/>
      <c r="E3" s="239"/>
      <c r="F3" s="239"/>
      <c r="G3" s="239"/>
      <c r="H3" s="239"/>
      <c r="I3" s="239"/>
      <c r="J3" s="239"/>
      <c r="K3" s="239"/>
      <c r="L3" s="239"/>
      <c r="M3" s="239"/>
      <c r="N3" s="239"/>
      <c r="O3" s="239"/>
      <c r="P3" s="239"/>
    </row>
    <row r="4" spans="1:16" ht="12.6" customHeight="1">
      <c r="A4" s="459"/>
      <c r="B4" s="454"/>
      <c r="C4" s="454"/>
      <c r="D4" s="455"/>
      <c r="E4" s="239"/>
      <c r="F4" s="239"/>
      <c r="G4" s="239"/>
      <c r="H4" s="239"/>
      <c r="I4" s="239"/>
      <c r="J4" s="239"/>
      <c r="K4" s="239"/>
      <c r="L4" s="239"/>
      <c r="M4" s="239"/>
      <c r="N4" s="239"/>
      <c r="O4" s="239"/>
      <c r="P4" s="239"/>
    </row>
    <row r="5" spans="1:16" ht="21" customHeight="1" thickBot="1">
      <c r="A5" s="460"/>
      <c r="B5" s="456"/>
      <c r="C5" s="456"/>
      <c r="D5" s="457"/>
      <c r="E5" s="239"/>
      <c r="F5" s="239"/>
      <c r="G5" s="239"/>
      <c r="H5" s="239"/>
      <c r="I5" s="239"/>
      <c r="J5" s="239"/>
      <c r="K5" s="239"/>
      <c r="L5" s="239"/>
      <c r="M5" s="239"/>
      <c r="N5" s="239"/>
      <c r="O5" s="239"/>
      <c r="P5" s="239"/>
    </row>
    <row r="6" spans="1:16" ht="21" customHeight="1">
      <c r="B6" s="238"/>
      <c r="C6" s="238"/>
      <c r="D6" s="238"/>
      <c r="E6" s="239"/>
      <c r="F6" s="239"/>
      <c r="G6" s="239"/>
      <c r="H6" s="239"/>
      <c r="I6" s="239"/>
      <c r="J6" s="239"/>
      <c r="K6" s="239"/>
      <c r="L6" s="239"/>
      <c r="M6" s="239"/>
      <c r="N6" s="239"/>
      <c r="O6" s="239"/>
      <c r="P6" s="239"/>
    </row>
    <row r="7" spans="1:16" ht="21" customHeight="1">
      <c r="A7" s="252" t="s">
        <v>1132</v>
      </c>
      <c r="B7" s="238"/>
      <c r="C7" s="238"/>
      <c r="D7" s="238"/>
      <c r="E7" s="239"/>
      <c r="F7" s="239"/>
      <c r="G7" s="239"/>
      <c r="H7" s="239"/>
      <c r="I7" s="239"/>
      <c r="J7" s="239"/>
      <c r="K7" s="239"/>
      <c r="L7" s="239"/>
      <c r="M7" s="239"/>
      <c r="N7" s="239"/>
      <c r="O7" s="239"/>
      <c r="P7" s="239"/>
    </row>
    <row r="8" spans="1:16" ht="21" customHeight="1" thickBot="1">
      <c r="B8" s="238"/>
      <c r="C8" s="238"/>
      <c r="D8" s="238"/>
      <c r="E8" s="239"/>
      <c r="F8" s="239"/>
      <c r="G8" s="239"/>
      <c r="H8" s="239"/>
      <c r="I8" s="239"/>
      <c r="J8" s="239"/>
      <c r="K8" s="239"/>
      <c r="L8" s="239"/>
      <c r="M8" s="239"/>
      <c r="N8" s="239"/>
      <c r="O8" s="239"/>
      <c r="P8" s="239"/>
    </row>
    <row r="9" spans="1:16" ht="21.75" thickBot="1">
      <c r="A9" s="255" t="s">
        <v>1039</v>
      </c>
      <c r="B9" s="256" t="s">
        <v>1040</v>
      </c>
      <c r="C9" s="256" t="s">
        <v>1123</v>
      </c>
      <c r="D9" s="308" t="s">
        <v>1059</v>
      </c>
    </row>
    <row r="10" spans="1:16" ht="42">
      <c r="A10" s="305" t="s">
        <v>1041</v>
      </c>
      <c r="B10" s="306">
        <v>7.0000000000000007E-2</v>
      </c>
      <c r="C10" s="306">
        <v>1</v>
      </c>
      <c r="D10" s="307"/>
    </row>
    <row r="11" spans="1:16">
      <c r="A11" s="248" t="s">
        <v>1042</v>
      </c>
      <c r="B11" s="247">
        <v>0.25</v>
      </c>
      <c r="C11" s="247">
        <v>1</v>
      </c>
      <c r="D11" s="241"/>
    </row>
    <row r="12" spans="1:16">
      <c r="A12" s="248" t="s">
        <v>1043</v>
      </c>
      <c r="B12" s="247">
        <v>0</v>
      </c>
      <c r="C12" s="247">
        <v>1</v>
      </c>
      <c r="D12" s="241"/>
    </row>
    <row r="13" spans="1:16">
      <c r="A13" s="248" t="s">
        <v>1044</v>
      </c>
      <c r="B13" s="247">
        <v>0.25</v>
      </c>
      <c r="C13" s="247">
        <v>1</v>
      </c>
      <c r="D13" s="241"/>
    </row>
    <row r="14" spans="1:16">
      <c r="A14" s="248" t="s">
        <v>1045</v>
      </c>
      <c r="B14" s="247">
        <v>0</v>
      </c>
      <c r="C14" s="247">
        <v>1</v>
      </c>
      <c r="D14" s="241"/>
    </row>
    <row r="15" spans="1:16" ht="63">
      <c r="A15" s="248" t="s">
        <v>1046</v>
      </c>
      <c r="B15" s="247">
        <v>0</v>
      </c>
      <c r="C15" s="247" t="s">
        <v>922</v>
      </c>
      <c r="D15" s="241" t="s">
        <v>1133</v>
      </c>
    </row>
    <row r="16" spans="1:16">
      <c r="A16" s="248" t="s">
        <v>1047</v>
      </c>
      <c r="B16" s="247">
        <v>0</v>
      </c>
      <c r="C16" s="247">
        <v>1</v>
      </c>
      <c r="D16" s="241"/>
    </row>
    <row r="17" spans="1:5" ht="42">
      <c r="A17" s="248" t="s">
        <v>1048</v>
      </c>
      <c r="B17" s="247">
        <v>0</v>
      </c>
      <c r="C17" s="247">
        <v>1</v>
      </c>
      <c r="D17" s="241"/>
    </row>
    <row r="18" spans="1:5" ht="42">
      <c r="A18" s="248" t="s">
        <v>1049</v>
      </c>
      <c r="B18" s="247">
        <v>0.13</v>
      </c>
      <c r="C18" s="247">
        <v>0.97</v>
      </c>
      <c r="D18" s="241"/>
    </row>
    <row r="19" spans="1:5" ht="42">
      <c r="A19" s="249" t="s">
        <v>1050</v>
      </c>
      <c r="B19" s="247">
        <v>0</v>
      </c>
      <c r="C19" s="247">
        <v>1</v>
      </c>
      <c r="D19" s="241"/>
    </row>
    <row r="20" spans="1:5" ht="42">
      <c r="A20" s="249" t="s">
        <v>1051</v>
      </c>
      <c r="B20" s="247">
        <v>0</v>
      </c>
      <c r="C20" s="247">
        <v>1</v>
      </c>
      <c r="D20" s="241"/>
    </row>
    <row r="21" spans="1:5" ht="42.75" thickBot="1">
      <c r="A21" s="250" t="s">
        <v>1052</v>
      </c>
      <c r="B21" s="251">
        <v>0</v>
      </c>
      <c r="C21" s="251">
        <v>1</v>
      </c>
      <c r="D21" s="242"/>
    </row>
    <row r="23" spans="1:5" s="224" customFormat="1" ht="15">
      <c r="A23" s="240" t="s">
        <v>1053</v>
      </c>
      <c r="C23" s="225"/>
      <c r="D23" s="225"/>
      <c r="E23" s="225"/>
    </row>
    <row r="24" spans="1:5" s="224" customFormat="1" ht="15" hidden="1">
      <c r="A24" s="226" t="s">
        <v>1054</v>
      </c>
      <c r="B24" s="227" t="s">
        <v>1055</v>
      </c>
      <c r="C24" s="225"/>
      <c r="D24" s="225"/>
      <c r="E24" s="225"/>
    </row>
    <row r="25" spans="1:5" s="224" customFormat="1" ht="15">
      <c r="A25" s="228" t="s">
        <v>1060</v>
      </c>
      <c r="B25" s="227" t="s">
        <v>1058</v>
      </c>
      <c r="C25" s="227" t="s">
        <v>1146</v>
      </c>
      <c r="D25" s="225"/>
      <c r="E25" s="225"/>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election activeCell="D6" sqref="D6"/>
    </sheetView>
  </sheetViews>
  <sheetFormatPr baseColWidth="10" defaultRowHeight="12.75"/>
  <cols>
    <col min="1" max="1" width="38" style="244" customWidth="1"/>
    <col min="2" max="2" width="28.5" style="244" customWidth="1"/>
    <col min="3" max="3" width="20.875" style="244" customWidth="1"/>
    <col min="4" max="4" width="25.75" style="244" customWidth="1"/>
    <col min="5" max="5" width="34.875" style="244" customWidth="1"/>
    <col min="6" max="16384" width="11" style="244"/>
  </cols>
  <sheetData>
    <row r="1" spans="1:11" s="224" customFormat="1" ht="51" customHeight="1" thickBot="1">
      <c r="A1" s="254"/>
      <c r="B1" s="462" t="s">
        <v>1064</v>
      </c>
      <c r="C1" s="462"/>
      <c r="D1" s="462"/>
      <c r="E1" s="463"/>
    </row>
    <row r="2" spans="1:11" s="224" customFormat="1" ht="15" customHeight="1">
      <c r="A2" s="243"/>
      <c r="B2" s="253"/>
      <c r="C2" s="253"/>
      <c r="D2" s="253"/>
    </row>
    <row r="3" spans="1:11" s="224" customFormat="1" ht="19.5" customHeight="1">
      <c r="A3" s="252" t="s">
        <v>1132</v>
      </c>
      <c r="B3" s="253"/>
      <c r="C3" s="253"/>
      <c r="D3" s="253"/>
    </row>
    <row r="4" spans="1:11" s="224" customFormat="1" ht="18.75" customHeight="1" thickBot="1">
      <c r="A4" s="461"/>
      <c r="B4" s="461"/>
      <c r="C4" s="461"/>
      <c r="D4" s="461"/>
    </row>
    <row r="5" spans="1:11" s="224" customFormat="1" ht="30.75" thickBot="1">
      <c r="A5" s="311" t="s">
        <v>1061</v>
      </c>
      <c r="B5" s="312" t="s">
        <v>1062</v>
      </c>
      <c r="C5" s="312" t="s">
        <v>1072</v>
      </c>
      <c r="D5" s="312" t="s">
        <v>1073</v>
      </c>
      <c r="E5" s="313" t="s">
        <v>1071</v>
      </c>
    </row>
    <row r="6" spans="1:11" s="224" customFormat="1" ht="51.95" customHeight="1">
      <c r="A6" s="314" t="s">
        <v>304</v>
      </c>
      <c r="B6" s="315" t="s">
        <v>1065</v>
      </c>
      <c r="C6" s="316">
        <v>0.44</v>
      </c>
      <c r="D6" s="316">
        <v>1</v>
      </c>
      <c r="E6" s="317"/>
      <c r="F6" s="244"/>
      <c r="G6" s="244"/>
      <c r="H6" s="244"/>
      <c r="I6" s="244"/>
      <c r="J6" s="244"/>
      <c r="K6" s="244"/>
    </row>
    <row r="7" spans="1:11" s="224" customFormat="1" ht="51.95" customHeight="1">
      <c r="A7" s="318" t="s">
        <v>576</v>
      </c>
      <c r="B7" s="245" t="s">
        <v>1065</v>
      </c>
      <c r="C7" s="246">
        <v>1</v>
      </c>
      <c r="D7" s="246">
        <v>1</v>
      </c>
      <c r="E7" s="319"/>
      <c r="F7" s="244"/>
      <c r="G7" s="244"/>
      <c r="H7" s="244"/>
      <c r="I7" s="244"/>
      <c r="J7" s="244"/>
      <c r="K7" s="244"/>
    </row>
    <row r="8" spans="1:11" s="224" customFormat="1" ht="51.95" customHeight="1">
      <c r="A8" s="318" t="s">
        <v>1063</v>
      </c>
      <c r="B8" s="245" t="s">
        <v>1066</v>
      </c>
      <c r="C8" s="246">
        <v>0.4</v>
      </c>
      <c r="D8" s="246">
        <v>1</v>
      </c>
      <c r="E8" s="320"/>
      <c r="F8" s="244"/>
      <c r="G8" s="244"/>
      <c r="H8" s="244"/>
      <c r="I8" s="244"/>
      <c r="J8" s="244"/>
      <c r="K8" s="244"/>
    </row>
    <row r="9" spans="1:11" s="224" customFormat="1" ht="45">
      <c r="A9" s="318" t="s">
        <v>314</v>
      </c>
      <c r="B9" s="245" t="s">
        <v>1067</v>
      </c>
      <c r="C9" s="246">
        <v>0.875</v>
      </c>
      <c r="D9" s="246">
        <v>1</v>
      </c>
      <c r="E9" s="320"/>
      <c r="F9" s="244"/>
      <c r="G9" s="244"/>
      <c r="H9" s="244"/>
      <c r="I9" s="244"/>
      <c r="J9" s="244"/>
      <c r="K9" s="244"/>
    </row>
    <row r="10" spans="1:11" s="224" customFormat="1" ht="30">
      <c r="A10" s="318" t="s">
        <v>442</v>
      </c>
      <c r="B10" s="245" t="s">
        <v>1067</v>
      </c>
      <c r="C10" s="246">
        <v>0.4</v>
      </c>
      <c r="D10" s="246">
        <v>1</v>
      </c>
      <c r="E10" s="320"/>
      <c r="F10" s="244"/>
      <c r="G10" s="244"/>
      <c r="H10" s="244"/>
      <c r="I10" s="244"/>
      <c r="J10" s="244"/>
      <c r="K10" s="244"/>
    </row>
    <row r="11" spans="1:11" s="224" customFormat="1" ht="45">
      <c r="A11" s="318" t="s">
        <v>359</v>
      </c>
      <c r="B11" s="245" t="s">
        <v>1067</v>
      </c>
      <c r="C11" s="309">
        <v>0.41666666666666669</v>
      </c>
      <c r="D11" s="246">
        <v>1</v>
      </c>
      <c r="E11" s="320"/>
      <c r="F11" s="244"/>
      <c r="G11" s="244"/>
      <c r="H11" s="244"/>
      <c r="I11" s="244"/>
      <c r="J11" s="244"/>
      <c r="K11" s="244"/>
    </row>
    <row r="12" spans="1:11" s="224" customFormat="1" ht="30">
      <c r="A12" s="318" t="s">
        <v>481</v>
      </c>
      <c r="B12" s="245" t="s">
        <v>1067</v>
      </c>
      <c r="C12" s="246">
        <v>0.6</v>
      </c>
      <c r="D12" s="246">
        <v>1</v>
      </c>
      <c r="E12" s="319"/>
      <c r="F12" s="244"/>
      <c r="G12" s="244"/>
      <c r="H12" s="244"/>
      <c r="I12" s="244"/>
      <c r="J12" s="244"/>
      <c r="K12" s="244"/>
    </row>
    <row r="13" spans="1:11" s="224" customFormat="1" ht="60">
      <c r="A13" s="318" t="s">
        <v>412</v>
      </c>
      <c r="B13" s="245" t="s">
        <v>1068</v>
      </c>
      <c r="C13" s="246">
        <v>0.34499999999999997</v>
      </c>
      <c r="D13" s="246">
        <v>0.9</v>
      </c>
      <c r="E13" s="320"/>
      <c r="F13" s="244"/>
      <c r="G13" s="244"/>
      <c r="H13" s="244"/>
      <c r="I13" s="244"/>
      <c r="J13" s="244"/>
      <c r="K13" s="244"/>
    </row>
    <row r="14" spans="1:11" s="224" customFormat="1" ht="60">
      <c r="A14" s="318" t="s">
        <v>582</v>
      </c>
      <c r="B14" s="245" t="s">
        <v>193</v>
      </c>
      <c r="C14" s="246">
        <v>0</v>
      </c>
      <c r="D14" s="246" t="s">
        <v>922</v>
      </c>
      <c r="E14" s="321" t="s">
        <v>1134</v>
      </c>
      <c r="F14" s="244"/>
      <c r="G14" s="244"/>
      <c r="H14" s="244"/>
      <c r="I14" s="244"/>
      <c r="J14" s="244"/>
      <c r="K14" s="244"/>
    </row>
    <row r="15" spans="1:11" s="224" customFormat="1" ht="61.5" customHeight="1">
      <c r="A15" s="318" t="s">
        <v>349</v>
      </c>
      <c r="B15" s="245" t="s">
        <v>1069</v>
      </c>
      <c r="C15" s="246">
        <v>0</v>
      </c>
      <c r="D15" s="246" t="s">
        <v>922</v>
      </c>
      <c r="E15" s="321" t="s">
        <v>1134</v>
      </c>
      <c r="F15" s="244"/>
      <c r="G15" s="244"/>
      <c r="H15" s="244"/>
      <c r="I15" s="244"/>
      <c r="J15" s="244"/>
      <c r="K15" s="244"/>
    </row>
    <row r="16" spans="1:11" s="224" customFormat="1" ht="30">
      <c r="A16" s="318" t="s">
        <v>344</v>
      </c>
      <c r="B16" s="245" t="s">
        <v>321</v>
      </c>
      <c r="C16" s="246">
        <v>0.33</v>
      </c>
      <c r="D16" s="246">
        <v>0.33</v>
      </c>
      <c r="E16" s="321"/>
      <c r="F16" s="244"/>
      <c r="G16" s="244"/>
      <c r="H16" s="244"/>
      <c r="I16" s="244"/>
      <c r="J16" s="244"/>
      <c r="K16" s="244"/>
    </row>
    <row r="17" spans="1:11" s="224" customFormat="1" ht="60">
      <c r="A17" s="318" t="s">
        <v>190</v>
      </c>
      <c r="B17" s="245" t="s">
        <v>193</v>
      </c>
      <c r="C17" s="309">
        <v>0.4</v>
      </c>
      <c r="D17" s="246">
        <v>1</v>
      </c>
      <c r="E17" s="320"/>
      <c r="F17" s="244"/>
      <c r="G17" s="244"/>
      <c r="H17" s="244"/>
      <c r="I17" s="244"/>
      <c r="J17" s="244"/>
      <c r="K17" s="244"/>
    </row>
    <row r="18" spans="1:11" s="224" customFormat="1" ht="37.5" customHeight="1">
      <c r="A18" s="318" t="s">
        <v>809</v>
      </c>
      <c r="B18" s="245" t="s">
        <v>193</v>
      </c>
      <c r="C18" s="246">
        <v>0.75</v>
      </c>
      <c r="D18" s="246">
        <v>1</v>
      </c>
      <c r="E18" s="322"/>
      <c r="F18" s="244"/>
      <c r="G18" s="244"/>
      <c r="H18" s="244"/>
      <c r="I18" s="244"/>
      <c r="J18" s="244"/>
      <c r="K18" s="244"/>
    </row>
    <row r="19" spans="1:11" s="224" customFormat="1" ht="41.1" customHeight="1">
      <c r="A19" s="318" t="s">
        <v>279</v>
      </c>
      <c r="B19" s="245" t="s">
        <v>1070</v>
      </c>
      <c r="C19" s="246">
        <v>0</v>
      </c>
      <c r="D19" s="310" t="s">
        <v>922</v>
      </c>
      <c r="E19" s="323" t="s">
        <v>1134</v>
      </c>
      <c r="F19" s="244"/>
      <c r="G19" s="244"/>
      <c r="H19" s="244"/>
      <c r="I19" s="244"/>
      <c r="J19" s="244"/>
      <c r="K19" s="244"/>
    </row>
    <row r="20" spans="1:11" s="224" customFormat="1" ht="45">
      <c r="A20" s="318" t="s">
        <v>258</v>
      </c>
      <c r="B20" s="245" t="s">
        <v>1070</v>
      </c>
      <c r="C20" s="246">
        <v>0</v>
      </c>
      <c r="D20" s="310" t="s">
        <v>922</v>
      </c>
      <c r="E20" s="323" t="s">
        <v>1134</v>
      </c>
      <c r="F20" s="244"/>
      <c r="G20" s="244"/>
      <c r="H20" s="244"/>
      <c r="I20" s="244"/>
      <c r="J20" s="244"/>
      <c r="K20" s="244"/>
    </row>
    <row r="21" spans="1:11" s="224" customFormat="1" ht="30.75" thickBot="1">
      <c r="A21" s="324" t="s">
        <v>391</v>
      </c>
      <c r="B21" s="325" t="s">
        <v>1065</v>
      </c>
      <c r="C21" s="326">
        <v>0.33</v>
      </c>
      <c r="D21" s="326">
        <v>1</v>
      </c>
      <c r="E21" s="327"/>
      <c r="F21" s="244"/>
      <c r="G21" s="244"/>
      <c r="H21" s="244"/>
      <c r="I21" s="244"/>
      <c r="J21" s="244"/>
      <c r="K21" s="244"/>
    </row>
    <row r="22" spans="1:11" s="224" customFormat="1" ht="15">
      <c r="C22" s="225"/>
      <c r="D22" s="225"/>
    </row>
    <row r="23" spans="1:11" s="224" customFormat="1" ht="15">
      <c r="C23" s="225"/>
      <c r="D23" s="225"/>
    </row>
    <row r="24" spans="1:11" s="224" customFormat="1" ht="15" hidden="1">
      <c r="A24" s="227" t="s">
        <v>1055</v>
      </c>
      <c r="C24" s="225"/>
      <c r="D24" s="225"/>
    </row>
    <row r="25" spans="1:11" s="224" customFormat="1" ht="25.5" customHeight="1">
      <c r="A25" s="240" t="s">
        <v>1053</v>
      </c>
      <c r="C25" s="225"/>
      <c r="D25" s="225"/>
    </row>
    <row r="26" spans="1:11" s="224" customFormat="1" ht="21.75" customHeight="1">
      <c r="A26" s="228" t="s">
        <v>1056</v>
      </c>
      <c r="B26" s="227" t="s">
        <v>1147</v>
      </c>
      <c r="C26" s="225"/>
      <c r="D26" s="225"/>
    </row>
    <row r="27" spans="1:11" s="224" customFormat="1" ht="22.5" customHeight="1">
      <c r="A27" s="228" t="s">
        <v>1060</v>
      </c>
      <c r="B27" s="227" t="s">
        <v>1148</v>
      </c>
      <c r="C27" s="225"/>
      <c r="D27" s="225"/>
    </row>
    <row r="28" spans="1:11" s="224" customFormat="1" ht="15">
      <c r="C28" s="225"/>
      <c r="D28" s="225"/>
    </row>
    <row r="29" spans="1:11" s="224" customFormat="1" ht="15">
      <c r="C29" s="225"/>
      <c r="D29" s="225"/>
    </row>
    <row r="30" spans="1:11" s="224" customFormat="1" ht="15">
      <c r="C30" s="225"/>
      <c r="D30" s="225"/>
    </row>
    <row r="31" spans="1:11" s="224" customFormat="1" ht="15">
      <c r="C31" s="225"/>
      <c r="D31" s="225"/>
    </row>
    <row r="32" spans="1:11" s="224" customFormat="1" ht="15">
      <c r="C32" s="225"/>
      <c r="D32" s="225"/>
    </row>
    <row r="33" spans="3:4" s="224" customFormat="1" ht="15">
      <c r="C33" s="225"/>
      <c r="D33" s="225"/>
    </row>
    <row r="34" spans="3:4" s="224" customFormat="1" ht="15">
      <c r="C34" s="225"/>
      <c r="D34" s="225"/>
    </row>
    <row r="35" spans="3:4" s="224" customFormat="1" ht="15">
      <c r="C35" s="225"/>
      <c r="D35" s="225"/>
    </row>
    <row r="36" spans="3:4" s="224" customFormat="1" ht="15">
      <c r="C36" s="225"/>
      <c r="D36" s="225"/>
    </row>
    <row r="37" spans="3:4" s="224" customFormat="1" ht="15">
      <c r="C37" s="225"/>
      <c r="D37" s="225"/>
    </row>
    <row r="38" spans="3:4" s="224" customFormat="1" ht="15">
      <c r="C38" s="225"/>
      <c r="D38" s="225"/>
    </row>
    <row r="39" spans="3:4" s="224" customFormat="1" ht="15">
      <c r="C39" s="225"/>
      <c r="D39" s="225"/>
    </row>
    <row r="40" spans="3:4" s="224" customFormat="1" ht="15">
      <c r="C40" s="225"/>
      <c r="D40" s="225"/>
    </row>
    <row r="41" spans="3:4" s="224" customFormat="1" ht="15">
      <c r="C41" s="225"/>
      <c r="D41" s="225"/>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64"/>
      <c r="C2" s="467" t="s">
        <v>594</v>
      </c>
      <c r="D2" s="2" t="s">
        <v>157</v>
      </c>
      <c r="E2" s="3" t="s">
        <v>158</v>
      </c>
    </row>
    <row r="3" spans="1:26" ht="18.75" customHeight="1">
      <c r="B3" s="465"/>
      <c r="C3" s="465"/>
      <c r="D3" s="2" t="s">
        <v>159</v>
      </c>
      <c r="E3" s="3">
        <v>5</v>
      </c>
    </row>
    <row r="4" spans="1:26" ht="18.75" customHeight="1">
      <c r="B4" s="465"/>
      <c r="C4" s="465"/>
      <c r="D4" s="2" t="s">
        <v>160</v>
      </c>
      <c r="E4" s="62">
        <v>44868</v>
      </c>
    </row>
    <row r="5" spans="1:26" ht="18.75" customHeight="1">
      <c r="B5" s="466"/>
      <c r="C5" s="466"/>
      <c r="D5" s="2" t="s">
        <v>161</v>
      </c>
      <c r="E5" s="3" t="s">
        <v>162</v>
      </c>
    </row>
    <row r="6" spans="1:26" ht="7.5" customHeight="1">
      <c r="B6" s="16"/>
    </row>
    <row r="7" spans="1:26" ht="16.5" thickBot="1">
      <c r="B7" s="54" t="s">
        <v>595</v>
      </c>
      <c r="C7" s="55" t="s">
        <v>596</v>
      </c>
      <c r="D7" s="468" t="s">
        <v>597</v>
      </c>
      <c r="E7" s="469"/>
    </row>
    <row r="8" spans="1:26" ht="60.75" customHeight="1">
      <c r="B8" s="56" t="s">
        <v>163</v>
      </c>
      <c r="C8" s="57" t="s">
        <v>598</v>
      </c>
      <c r="D8" s="470" t="s">
        <v>599</v>
      </c>
      <c r="E8" s="471"/>
    </row>
    <row r="9" spans="1:26" ht="36.75" customHeight="1">
      <c r="A9" s="17"/>
      <c r="B9" s="58" t="s">
        <v>600</v>
      </c>
      <c r="C9" s="18" t="s">
        <v>601</v>
      </c>
      <c r="D9" s="472" t="s">
        <v>599</v>
      </c>
      <c r="E9" s="473"/>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602</v>
      </c>
      <c r="C10" s="18" t="s">
        <v>603</v>
      </c>
      <c r="D10" s="472" t="s">
        <v>599</v>
      </c>
      <c r="E10" s="473"/>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604</v>
      </c>
      <c r="C11" s="53" t="s">
        <v>605</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606</v>
      </c>
      <c r="C12" s="18" t="s">
        <v>607</v>
      </c>
      <c r="D12" s="474" t="s">
        <v>608</v>
      </c>
      <c r="E12" s="473"/>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609</v>
      </c>
      <c r="D13" s="474" t="s">
        <v>608</v>
      </c>
      <c r="E13" s="473"/>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610</v>
      </c>
      <c r="C14" s="18" t="s">
        <v>611</v>
      </c>
      <c r="D14" s="474" t="s">
        <v>608</v>
      </c>
      <c r="E14" s="473"/>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612</v>
      </c>
      <c r="D15" s="474" t="s">
        <v>613</v>
      </c>
      <c r="E15" s="473"/>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614</v>
      </c>
      <c r="D16" s="474" t="s">
        <v>613</v>
      </c>
      <c r="E16" s="473"/>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615</v>
      </c>
      <c r="D17" s="474" t="s">
        <v>613</v>
      </c>
      <c r="E17" s="473"/>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616</v>
      </c>
      <c r="D18" s="474" t="s">
        <v>613</v>
      </c>
      <c r="E18" s="473"/>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617</v>
      </c>
      <c r="D19" s="474" t="s">
        <v>613</v>
      </c>
      <c r="E19" s="473"/>
    </row>
    <row r="20" spans="1:26" ht="37.5" customHeight="1">
      <c r="B20" s="58" t="s">
        <v>174</v>
      </c>
      <c r="C20" s="18" t="s">
        <v>618</v>
      </c>
      <c r="D20" s="474" t="s">
        <v>613</v>
      </c>
      <c r="E20" s="473"/>
    </row>
    <row r="21" spans="1:26" ht="54.75" customHeight="1">
      <c r="B21" s="58" t="s">
        <v>175</v>
      </c>
      <c r="C21" s="18" t="s">
        <v>619</v>
      </c>
      <c r="D21" s="474" t="s">
        <v>613</v>
      </c>
      <c r="E21" s="473"/>
    </row>
    <row r="22" spans="1:26" ht="39.75" customHeight="1">
      <c r="B22" s="58" t="s">
        <v>176</v>
      </c>
      <c r="C22" s="18" t="s">
        <v>620</v>
      </c>
      <c r="D22" s="474" t="s">
        <v>613</v>
      </c>
      <c r="E22" s="473"/>
    </row>
    <row r="23" spans="1:26" ht="55.5" customHeight="1">
      <c r="B23" s="58" t="s">
        <v>177</v>
      </c>
      <c r="C23" s="18" t="s">
        <v>621</v>
      </c>
      <c r="D23" s="474" t="s">
        <v>613</v>
      </c>
      <c r="E23" s="473"/>
    </row>
    <row r="24" spans="1:26" ht="39.75" customHeight="1">
      <c r="B24" s="58" t="s">
        <v>178</v>
      </c>
      <c r="C24" s="18" t="s">
        <v>622</v>
      </c>
      <c r="D24" s="474" t="s">
        <v>613</v>
      </c>
      <c r="E24" s="473"/>
    </row>
    <row r="25" spans="1:26" ht="41.25" customHeight="1" thickBot="1">
      <c r="B25" s="60" t="s">
        <v>623</v>
      </c>
      <c r="C25" s="61" t="s">
        <v>624</v>
      </c>
      <c r="D25" s="475" t="s">
        <v>613</v>
      </c>
      <c r="E25" s="476"/>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81"/>
      <c r="C2" s="482"/>
      <c r="D2" s="487" t="s">
        <v>625</v>
      </c>
      <c r="E2" s="488"/>
      <c r="F2" s="488"/>
      <c r="G2" s="488"/>
      <c r="H2" s="482"/>
      <c r="I2" s="2" t="s">
        <v>157</v>
      </c>
      <c r="J2" s="3" t="s">
        <v>158</v>
      </c>
      <c r="K2" s="19"/>
      <c r="L2" s="19"/>
      <c r="M2" s="19"/>
      <c r="N2" s="19"/>
      <c r="O2" s="19"/>
      <c r="P2" s="19"/>
      <c r="Q2" s="19"/>
      <c r="R2" s="19"/>
      <c r="S2" s="19"/>
      <c r="T2" s="19"/>
      <c r="U2" s="19"/>
      <c r="V2" s="19"/>
      <c r="W2" s="19"/>
      <c r="X2" s="19"/>
      <c r="Y2" s="19"/>
      <c r="Z2" s="19"/>
    </row>
    <row r="3" spans="1:26" ht="22.5" customHeight="1">
      <c r="A3" s="19"/>
      <c r="B3" s="483"/>
      <c r="C3" s="484"/>
      <c r="D3" s="483"/>
      <c r="E3" s="489"/>
      <c r="F3" s="489"/>
      <c r="G3" s="489"/>
      <c r="H3" s="484"/>
      <c r="I3" s="2" t="s">
        <v>159</v>
      </c>
      <c r="J3" s="3">
        <v>3</v>
      </c>
      <c r="K3" s="19"/>
      <c r="L3" s="19"/>
      <c r="M3" s="19"/>
      <c r="N3" s="19"/>
      <c r="O3" s="19"/>
      <c r="P3" s="19"/>
      <c r="Q3" s="19"/>
      <c r="R3" s="19"/>
      <c r="S3" s="19"/>
      <c r="T3" s="19"/>
      <c r="U3" s="19"/>
      <c r="V3" s="19"/>
      <c r="W3" s="19"/>
      <c r="X3" s="19"/>
      <c r="Y3" s="19"/>
      <c r="Z3" s="19"/>
    </row>
    <row r="4" spans="1:26" ht="22.5" customHeight="1">
      <c r="A4" s="19"/>
      <c r="B4" s="483"/>
      <c r="C4" s="484"/>
      <c r="D4" s="483"/>
      <c r="E4" s="489"/>
      <c r="F4" s="489"/>
      <c r="G4" s="489"/>
      <c r="H4" s="484"/>
      <c r="I4" s="2" t="s">
        <v>160</v>
      </c>
      <c r="J4" s="4">
        <v>43829</v>
      </c>
      <c r="K4" s="19"/>
      <c r="L4" s="19"/>
      <c r="M4" s="19"/>
      <c r="N4" s="19"/>
      <c r="O4" s="19"/>
      <c r="P4" s="19"/>
      <c r="Q4" s="19"/>
      <c r="R4" s="19"/>
      <c r="S4" s="19"/>
      <c r="T4" s="19"/>
      <c r="U4" s="19"/>
      <c r="V4" s="19"/>
      <c r="W4" s="19"/>
      <c r="X4" s="19"/>
      <c r="Y4" s="19"/>
      <c r="Z4" s="19"/>
    </row>
    <row r="5" spans="1:26" ht="22.5" customHeight="1">
      <c r="A5" s="19"/>
      <c r="B5" s="485"/>
      <c r="C5" s="486"/>
      <c r="D5" s="485"/>
      <c r="E5" s="490"/>
      <c r="F5" s="490"/>
      <c r="G5" s="490"/>
      <c r="H5" s="486"/>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626</v>
      </c>
      <c r="E7" s="27" t="s">
        <v>627</v>
      </c>
      <c r="F7" s="27" t="s">
        <v>628</v>
      </c>
      <c r="G7" s="27" t="s">
        <v>629</v>
      </c>
      <c r="H7" s="27" t="s">
        <v>630</v>
      </c>
      <c r="I7" s="491" t="s">
        <v>631</v>
      </c>
      <c r="J7" s="478"/>
      <c r="K7" s="19"/>
      <c r="L7" s="19"/>
      <c r="M7" s="19"/>
      <c r="N7" s="19"/>
      <c r="O7" s="19"/>
      <c r="P7" s="19"/>
      <c r="Q7" s="19"/>
      <c r="R7" s="19"/>
      <c r="S7" s="19"/>
      <c r="T7" s="19"/>
      <c r="U7" s="19"/>
      <c r="V7" s="19"/>
      <c r="W7" s="19"/>
      <c r="X7" s="19"/>
      <c r="Y7" s="19"/>
      <c r="Z7" s="19"/>
    </row>
    <row r="8" spans="1:26" ht="182.25" customHeight="1">
      <c r="A8" s="19"/>
      <c r="B8" s="480" t="s">
        <v>302</v>
      </c>
      <c r="C8" s="479" t="s">
        <v>632</v>
      </c>
      <c r="D8" s="479" t="s">
        <v>633</v>
      </c>
      <c r="E8" s="479" t="s">
        <v>634</v>
      </c>
      <c r="F8" s="7" t="s">
        <v>635</v>
      </c>
      <c r="G8" s="7"/>
      <c r="H8" s="7" t="s">
        <v>636</v>
      </c>
      <c r="I8" s="477" t="s">
        <v>637</v>
      </c>
      <c r="J8" s="478"/>
      <c r="K8" s="19"/>
      <c r="L8" s="19"/>
      <c r="M8" s="19"/>
      <c r="N8" s="19"/>
      <c r="O8" s="19"/>
      <c r="P8" s="19"/>
      <c r="Q8" s="19"/>
      <c r="R8" s="19"/>
      <c r="S8" s="19"/>
      <c r="T8" s="19"/>
      <c r="U8" s="19"/>
      <c r="V8" s="19"/>
      <c r="W8" s="19"/>
      <c r="X8" s="19"/>
      <c r="Y8" s="19"/>
      <c r="Z8" s="19"/>
    </row>
    <row r="9" spans="1:26" ht="109.5" customHeight="1">
      <c r="A9" s="19"/>
      <c r="B9" s="465"/>
      <c r="C9" s="465"/>
      <c r="D9" s="465"/>
      <c r="E9" s="465"/>
      <c r="F9" s="7" t="s">
        <v>638</v>
      </c>
      <c r="G9" s="7"/>
      <c r="H9" s="7" t="s">
        <v>639</v>
      </c>
      <c r="I9" s="477" t="s">
        <v>640</v>
      </c>
      <c r="J9" s="478"/>
      <c r="K9" s="19"/>
      <c r="L9" s="19"/>
      <c r="M9" s="19"/>
      <c r="N9" s="19"/>
      <c r="O9" s="19"/>
      <c r="P9" s="19"/>
      <c r="Q9" s="19"/>
      <c r="R9" s="19"/>
      <c r="S9" s="19"/>
      <c r="T9" s="19"/>
      <c r="U9" s="19"/>
      <c r="V9" s="19"/>
      <c r="W9" s="19"/>
      <c r="X9" s="19"/>
      <c r="Y9" s="19"/>
      <c r="Z9" s="19"/>
    </row>
    <row r="10" spans="1:26" ht="117.75" customHeight="1">
      <c r="A10" s="19"/>
      <c r="B10" s="465"/>
      <c r="C10" s="466"/>
      <c r="D10" s="466"/>
      <c r="E10" s="466"/>
      <c r="F10" s="7" t="s">
        <v>641</v>
      </c>
      <c r="G10" s="7"/>
      <c r="H10" s="7" t="s">
        <v>642</v>
      </c>
      <c r="I10" s="477" t="s">
        <v>643</v>
      </c>
      <c r="J10" s="478"/>
      <c r="K10" s="19"/>
      <c r="L10" s="19"/>
      <c r="M10" s="19"/>
      <c r="N10" s="19"/>
      <c r="O10" s="19"/>
      <c r="P10" s="19"/>
      <c r="Q10" s="19"/>
      <c r="R10" s="19"/>
      <c r="S10" s="19"/>
      <c r="T10" s="19"/>
      <c r="U10" s="19"/>
      <c r="V10" s="19"/>
      <c r="W10" s="19"/>
      <c r="X10" s="19"/>
      <c r="Y10" s="19"/>
      <c r="Z10" s="19"/>
    </row>
    <row r="11" spans="1:26" ht="255">
      <c r="A11" s="19"/>
      <c r="B11" s="465"/>
      <c r="C11" s="7" t="s">
        <v>644</v>
      </c>
      <c r="D11" s="7" t="s">
        <v>645</v>
      </c>
      <c r="E11" s="7" t="s">
        <v>646</v>
      </c>
      <c r="F11" s="7" t="s">
        <v>647</v>
      </c>
      <c r="G11" s="7"/>
      <c r="H11" s="12" t="s">
        <v>648</v>
      </c>
      <c r="I11" s="477" t="s">
        <v>649</v>
      </c>
      <c r="J11" s="478"/>
      <c r="K11" s="19"/>
      <c r="L11" s="19"/>
      <c r="M11" s="19"/>
      <c r="N11" s="19"/>
      <c r="O11" s="19"/>
      <c r="P11" s="19"/>
      <c r="Q11" s="19"/>
      <c r="R11" s="19"/>
      <c r="S11" s="19"/>
      <c r="T11" s="19"/>
      <c r="U11" s="19"/>
      <c r="V11" s="19"/>
      <c r="W11" s="19"/>
      <c r="X11" s="19"/>
      <c r="Y11" s="19"/>
      <c r="Z11" s="19"/>
    </row>
    <row r="12" spans="1:26" ht="253.5" customHeight="1">
      <c r="A12" s="19"/>
      <c r="B12" s="465"/>
      <c r="C12" s="479" t="s">
        <v>650</v>
      </c>
      <c r="D12" s="479" t="s">
        <v>651</v>
      </c>
      <c r="E12" s="479" t="s">
        <v>652</v>
      </c>
      <c r="F12" s="7" t="s">
        <v>653</v>
      </c>
      <c r="G12" s="7"/>
      <c r="H12" s="12" t="s">
        <v>654</v>
      </c>
      <c r="I12" s="477" t="s">
        <v>655</v>
      </c>
      <c r="J12" s="478"/>
      <c r="K12" s="19"/>
      <c r="L12" s="19"/>
      <c r="M12" s="19"/>
      <c r="N12" s="19"/>
      <c r="O12" s="19"/>
      <c r="P12" s="19"/>
      <c r="Q12" s="19"/>
      <c r="R12" s="19"/>
      <c r="S12" s="19"/>
      <c r="T12" s="19"/>
      <c r="U12" s="19"/>
      <c r="V12" s="19"/>
      <c r="W12" s="19"/>
      <c r="X12" s="19"/>
      <c r="Y12" s="19"/>
      <c r="Z12" s="19"/>
    </row>
    <row r="13" spans="1:26" ht="121.5" customHeight="1">
      <c r="A13" s="19"/>
      <c r="B13" s="465"/>
      <c r="C13" s="465"/>
      <c r="D13" s="465"/>
      <c r="E13" s="465"/>
      <c r="F13" s="7" t="s">
        <v>656</v>
      </c>
      <c r="G13" s="7"/>
      <c r="H13" s="12" t="s">
        <v>657</v>
      </c>
      <c r="I13" s="477" t="s">
        <v>658</v>
      </c>
      <c r="J13" s="478"/>
      <c r="K13" s="19"/>
      <c r="L13" s="19"/>
      <c r="M13" s="19"/>
      <c r="N13" s="19"/>
      <c r="O13" s="19"/>
      <c r="P13" s="19"/>
      <c r="Q13" s="19"/>
      <c r="R13" s="19"/>
      <c r="S13" s="19"/>
      <c r="T13" s="19"/>
      <c r="U13" s="19"/>
      <c r="V13" s="19"/>
      <c r="W13" s="19"/>
      <c r="X13" s="19"/>
      <c r="Y13" s="19"/>
      <c r="Z13" s="19"/>
    </row>
    <row r="14" spans="1:26" ht="105">
      <c r="A14" s="19"/>
      <c r="B14" s="465"/>
      <c r="C14" s="465"/>
      <c r="D14" s="465"/>
      <c r="E14" s="465"/>
      <c r="F14" s="7" t="s">
        <v>659</v>
      </c>
      <c r="G14" s="7"/>
      <c r="H14" s="12" t="s">
        <v>660</v>
      </c>
      <c r="I14" s="477" t="s">
        <v>661</v>
      </c>
      <c r="J14" s="478"/>
      <c r="K14" s="19"/>
      <c r="L14" s="19"/>
      <c r="M14" s="19"/>
      <c r="N14" s="19"/>
      <c r="O14" s="19"/>
      <c r="P14" s="19"/>
      <c r="Q14" s="19"/>
      <c r="R14" s="19"/>
      <c r="S14" s="19"/>
      <c r="T14" s="19"/>
      <c r="U14" s="19"/>
      <c r="V14" s="19"/>
      <c r="W14" s="19"/>
      <c r="X14" s="19"/>
      <c r="Y14" s="19"/>
      <c r="Z14" s="19"/>
    </row>
    <row r="15" spans="1:26" ht="169.5" customHeight="1">
      <c r="A15" s="19"/>
      <c r="B15" s="466"/>
      <c r="C15" s="466"/>
      <c r="D15" s="466"/>
      <c r="E15" s="466"/>
      <c r="F15" s="7" t="s">
        <v>662</v>
      </c>
      <c r="G15" s="7"/>
      <c r="H15" s="12" t="s">
        <v>663</v>
      </c>
      <c r="I15" s="477" t="s">
        <v>664</v>
      </c>
      <c r="J15" s="478"/>
      <c r="K15" s="19"/>
      <c r="L15" s="19"/>
      <c r="M15" s="19"/>
      <c r="N15" s="19"/>
      <c r="O15" s="19"/>
      <c r="P15" s="19"/>
      <c r="Q15" s="19"/>
      <c r="R15" s="19"/>
      <c r="S15" s="19"/>
      <c r="T15" s="19"/>
      <c r="U15" s="19"/>
      <c r="V15" s="19"/>
      <c r="W15" s="19"/>
      <c r="X15" s="19"/>
      <c r="Y15" s="19"/>
      <c r="Z15" s="19"/>
    </row>
    <row r="16" spans="1:26" ht="111.75" customHeight="1">
      <c r="A16" s="19"/>
      <c r="B16" s="480" t="s">
        <v>188</v>
      </c>
      <c r="C16" s="479" t="s">
        <v>665</v>
      </c>
      <c r="D16" s="479" t="s">
        <v>666</v>
      </c>
      <c r="E16" s="479"/>
      <c r="F16" s="7" t="s">
        <v>667</v>
      </c>
      <c r="G16" s="7"/>
      <c r="H16" s="12" t="s">
        <v>668</v>
      </c>
      <c r="I16" s="477" t="s">
        <v>669</v>
      </c>
      <c r="J16" s="478"/>
      <c r="K16" s="19"/>
      <c r="L16" s="19"/>
      <c r="M16" s="19"/>
      <c r="N16" s="19"/>
      <c r="O16" s="19"/>
      <c r="P16" s="19"/>
      <c r="Q16" s="19"/>
      <c r="R16" s="19"/>
      <c r="S16" s="19"/>
      <c r="T16" s="19"/>
      <c r="U16" s="19"/>
      <c r="V16" s="19"/>
      <c r="W16" s="19"/>
      <c r="X16" s="19"/>
      <c r="Y16" s="19"/>
      <c r="Z16" s="19"/>
    </row>
    <row r="17" spans="1:26" ht="60">
      <c r="A17" s="19"/>
      <c r="B17" s="465"/>
      <c r="C17" s="465"/>
      <c r="D17" s="465"/>
      <c r="E17" s="465"/>
      <c r="F17" s="7" t="s">
        <v>670</v>
      </c>
      <c r="G17" s="7"/>
      <c r="H17" s="7" t="s">
        <v>671</v>
      </c>
      <c r="I17" s="477"/>
      <c r="J17" s="478"/>
      <c r="K17" s="19"/>
      <c r="L17" s="19"/>
      <c r="M17" s="19"/>
      <c r="N17" s="19"/>
      <c r="O17" s="19"/>
      <c r="P17" s="19"/>
      <c r="Q17" s="19"/>
      <c r="R17" s="19"/>
      <c r="S17" s="19"/>
      <c r="T17" s="19"/>
      <c r="U17" s="19"/>
      <c r="V17" s="19"/>
      <c r="W17" s="19"/>
      <c r="X17" s="19"/>
      <c r="Y17" s="19"/>
      <c r="Z17" s="19"/>
    </row>
    <row r="18" spans="1:26" ht="96.75" customHeight="1">
      <c r="A18" s="19"/>
      <c r="B18" s="465"/>
      <c r="C18" s="466"/>
      <c r="D18" s="466"/>
      <c r="E18" s="466"/>
      <c r="F18" s="7" t="s">
        <v>672</v>
      </c>
      <c r="G18" s="7"/>
      <c r="H18" s="7"/>
      <c r="I18" s="477" t="s">
        <v>673</v>
      </c>
      <c r="J18" s="478"/>
      <c r="K18" s="19"/>
      <c r="L18" s="19"/>
      <c r="M18" s="19"/>
      <c r="N18" s="19"/>
      <c r="O18" s="19"/>
      <c r="P18" s="19"/>
      <c r="Q18" s="19"/>
      <c r="R18" s="19"/>
      <c r="S18" s="19"/>
      <c r="T18" s="19"/>
      <c r="U18" s="19"/>
      <c r="V18" s="19"/>
      <c r="W18" s="19"/>
      <c r="X18" s="19"/>
      <c r="Y18" s="19"/>
      <c r="Z18" s="19"/>
    </row>
    <row r="19" spans="1:26" ht="112.5" customHeight="1">
      <c r="A19" s="19"/>
      <c r="B19" s="465"/>
      <c r="C19" s="7" t="s">
        <v>674</v>
      </c>
      <c r="D19" s="7" t="s">
        <v>675</v>
      </c>
      <c r="E19" s="7"/>
      <c r="F19" s="7" t="s">
        <v>676</v>
      </c>
      <c r="G19" s="7"/>
      <c r="H19" s="12" t="s">
        <v>677</v>
      </c>
      <c r="I19" s="492" t="s">
        <v>678</v>
      </c>
      <c r="J19" s="478"/>
      <c r="K19" s="19"/>
      <c r="L19" s="19"/>
      <c r="M19" s="19"/>
      <c r="N19" s="19"/>
      <c r="O19" s="19"/>
      <c r="P19" s="19"/>
      <c r="Q19" s="19"/>
      <c r="R19" s="19"/>
      <c r="S19" s="19"/>
      <c r="T19" s="19"/>
      <c r="U19" s="19"/>
      <c r="V19" s="19"/>
      <c r="W19" s="19"/>
      <c r="X19" s="19"/>
      <c r="Y19" s="19"/>
      <c r="Z19" s="19"/>
    </row>
    <row r="20" spans="1:26" ht="120">
      <c r="A20" s="19"/>
      <c r="B20" s="465"/>
      <c r="C20" s="7" t="s">
        <v>679</v>
      </c>
      <c r="D20" s="7" t="s">
        <v>680</v>
      </c>
      <c r="E20" s="7" t="s">
        <v>681</v>
      </c>
      <c r="F20" s="7" t="s">
        <v>682</v>
      </c>
      <c r="G20" s="7"/>
      <c r="H20" s="12"/>
      <c r="I20" s="477"/>
      <c r="J20" s="478"/>
      <c r="K20" s="19"/>
      <c r="L20" s="19"/>
      <c r="M20" s="19"/>
      <c r="N20" s="19"/>
      <c r="O20" s="19"/>
      <c r="P20" s="19"/>
      <c r="Q20" s="19"/>
      <c r="R20" s="19"/>
      <c r="S20" s="19"/>
      <c r="T20" s="19"/>
      <c r="U20" s="19"/>
      <c r="V20" s="19"/>
      <c r="W20" s="19"/>
      <c r="X20" s="19"/>
      <c r="Y20" s="19"/>
      <c r="Z20" s="19"/>
    </row>
    <row r="21" spans="1:26" ht="79.5" customHeight="1">
      <c r="A21" s="19"/>
      <c r="B21" s="466"/>
      <c r="C21" s="7" t="s">
        <v>683</v>
      </c>
      <c r="D21" s="7" t="s">
        <v>684</v>
      </c>
      <c r="E21" s="7"/>
      <c r="F21" s="7" t="s">
        <v>685</v>
      </c>
      <c r="G21" s="7"/>
      <c r="H21" s="12"/>
      <c r="I21" s="477" t="s">
        <v>686</v>
      </c>
      <c r="J21" s="478"/>
      <c r="K21" s="19"/>
      <c r="L21" s="19"/>
      <c r="M21" s="19"/>
      <c r="N21" s="19"/>
      <c r="O21" s="19"/>
      <c r="P21" s="19"/>
      <c r="Q21" s="19"/>
      <c r="R21" s="19"/>
      <c r="S21" s="19"/>
      <c r="T21" s="19"/>
      <c r="U21" s="19"/>
      <c r="V21" s="19"/>
      <c r="W21" s="19"/>
      <c r="X21" s="19"/>
      <c r="Y21" s="19"/>
      <c r="Z21" s="19"/>
    </row>
    <row r="22" spans="1:26" ht="15.75" customHeight="1">
      <c r="A22" s="19"/>
      <c r="B22" s="20" t="s">
        <v>687</v>
      </c>
      <c r="C22" s="7" t="s">
        <v>688</v>
      </c>
      <c r="D22" s="7" t="s">
        <v>689</v>
      </c>
      <c r="E22" s="7" t="s">
        <v>690</v>
      </c>
      <c r="F22" s="12" t="s">
        <v>691</v>
      </c>
      <c r="G22" s="12"/>
      <c r="H22" s="12"/>
      <c r="I22" s="477" t="s">
        <v>692</v>
      </c>
      <c r="J22" s="478"/>
      <c r="K22" s="19"/>
      <c r="L22" s="19"/>
      <c r="M22" s="19"/>
      <c r="N22" s="19"/>
      <c r="O22" s="19"/>
      <c r="P22" s="19"/>
      <c r="Q22" s="19"/>
      <c r="R22" s="19"/>
      <c r="S22" s="19"/>
      <c r="T22" s="19"/>
      <c r="U22" s="19"/>
      <c r="V22" s="19"/>
      <c r="W22" s="19"/>
      <c r="X22" s="19"/>
      <c r="Y22" s="19"/>
      <c r="Z22" s="19"/>
    </row>
    <row r="23" spans="1:26" ht="15.75" customHeight="1">
      <c r="A23" s="19"/>
      <c r="B23" s="480" t="s">
        <v>693</v>
      </c>
      <c r="C23" s="7" t="s">
        <v>694</v>
      </c>
      <c r="D23" s="7" t="s">
        <v>695</v>
      </c>
      <c r="E23" s="7" t="s">
        <v>696</v>
      </c>
      <c r="F23" s="12" t="s">
        <v>691</v>
      </c>
      <c r="G23" s="12"/>
      <c r="H23" s="12"/>
      <c r="I23" s="477" t="s">
        <v>697</v>
      </c>
      <c r="J23" s="478"/>
      <c r="K23" s="19"/>
      <c r="L23" s="19"/>
      <c r="M23" s="19"/>
      <c r="N23" s="19"/>
      <c r="O23" s="19"/>
      <c r="P23" s="19"/>
      <c r="Q23" s="19"/>
      <c r="R23" s="19"/>
      <c r="S23" s="19"/>
      <c r="T23" s="19"/>
      <c r="U23" s="19"/>
      <c r="V23" s="19"/>
      <c r="W23" s="19"/>
      <c r="X23" s="19"/>
      <c r="Y23" s="19"/>
      <c r="Z23" s="19"/>
    </row>
    <row r="24" spans="1:26" ht="15.75" customHeight="1">
      <c r="A24" s="19"/>
      <c r="B24" s="466"/>
      <c r="C24" s="7" t="s">
        <v>698</v>
      </c>
      <c r="D24" s="7" t="s">
        <v>699</v>
      </c>
      <c r="E24" s="7" t="s">
        <v>700</v>
      </c>
      <c r="F24" s="12" t="s">
        <v>691</v>
      </c>
      <c r="G24" s="12"/>
      <c r="H24" s="12"/>
      <c r="I24" s="477"/>
      <c r="J24" s="478"/>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workbookViewId="0">
      <selection activeCell="B13" sqref="B13:F13"/>
    </sheetView>
  </sheetViews>
  <sheetFormatPr baseColWidth="10" defaultRowHeight="12.75"/>
  <cols>
    <col min="1" max="1" width="3.625" style="244" customWidth="1"/>
    <col min="2" max="2" width="21.125" style="244" customWidth="1"/>
    <col min="3" max="3" width="43.625" style="244" customWidth="1"/>
    <col min="4" max="4" width="22.875" style="244" customWidth="1"/>
    <col min="5" max="5" width="27.625" style="244" customWidth="1"/>
    <col min="6" max="16384" width="11" style="244"/>
  </cols>
  <sheetData>
    <row r="1" spans="1:6" ht="14.25">
      <c r="A1" s="332"/>
      <c r="B1" s="333"/>
      <c r="C1" s="333"/>
      <c r="D1" s="333"/>
      <c r="E1" s="333"/>
      <c r="F1" s="332"/>
    </row>
    <row r="2" spans="1:6" ht="14.1" customHeight="1">
      <c r="A2" s="332"/>
      <c r="B2" s="334"/>
      <c r="C2" s="336" t="s">
        <v>1074</v>
      </c>
      <c r="D2" s="338" t="s">
        <v>1075</v>
      </c>
      <c r="E2" s="341">
        <v>45199</v>
      </c>
      <c r="F2" s="332"/>
    </row>
    <row r="3" spans="1:6" ht="12" customHeight="1">
      <c r="A3" s="332"/>
      <c r="B3" s="334"/>
      <c r="C3" s="337"/>
      <c r="D3" s="339"/>
      <c r="E3" s="342"/>
      <c r="F3" s="332"/>
    </row>
    <row r="4" spans="1:6" ht="30" customHeight="1">
      <c r="A4" s="332"/>
      <c r="B4" s="334"/>
      <c r="C4" s="337"/>
      <c r="D4" s="339"/>
      <c r="E4" s="342"/>
      <c r="F4" s="332"/>
    </row>
    <row r="5" spans="1:6" ht="14.1" customHeight="1">
      <c r="A5" s="332"/>
      <c r="B5" s="335"/>
      <c r="C5" s="337"/>
      <c r="D5" s="340"/>
      <c r="E5" s="343"/>
      <c r="F5" s="332"/>
    </row>
    <row r="6" spans="1:6" ht="15">
      <c r="A6" s="332"/>
      <c r="B6" s="257"/>
      <c r="C6" s="258"/>
      <c r="D6" s="259"/>
      <c r="E6" s="260"/>
      <c r="F6" s="332"/>
    </row>
    <row r="7" spans="1:6" ht="26.1" customHeight="1">
      <c r="A7" s="332"/>
      <c r="B7" s="261" t="s">
        <v>1076</v>
      </c>
      <c r="C7" s="262" t="s">
        <v>1061</v>
      </c>
      <c r="D7" s="344" t="s">
        <v>630</v>
      </c>
      <c r="E7" s="345"/>
      <c r="F7" s="332"/>
    </row>
    <row r="8" spans="1:6" ht="26.1" customHeight="1">
      <c r="A8" s="332"/>
      <c r="B8" s="263">
        <v>1</v>
      </c>
      <c r="C8" s="264" t="s">
        <v>1077</v>
      </c>
      <c r="D8" s="328" t="s">
        <v>1078</v>
      </c>
      <c r="E8" s="329"/>
      <c r="F8" s="332"/>
    </row>
    <row r="9" spans="1:6" ht="50.25" customHeight="1">
      <c r="A9" s="332"/>
      <c r="B9" s="263">
        <v>2</v>
      </c>
      <c r="C9" s="264" t="s">
        <v>1118</v>
      </c>
      <c r="D9" s="328" t="s">
        <v>1119</v>
      </c>
      <c r="E9" s="329"/>
      <c r="F9" s="332"/>
    </row>
    <row r="10" spans="1:6" ht="50.25" customHeight="1">
      <c r="A10" s="332"/>
      <c r="B10" s="263">
        <v>3</v>
      </c>
      <c r="C10" s="264" t="s">
        <v>1079</v>
      </c>
      <c r="D10" s="330" t="s">
        <v>1120</v>
      </c>
      <c r="E10" s="331"/>
      <c r="F10" s="332"/>
    </row>
    <row r="11" spans="1:6" ht="60.6" customHeight="1">
      <c r="A11" s="332"/>
      <c r="B11" s="263">
        <v>4</v>
      </c>
      <c r="C11" s="264" t="s">
        <v>1122</v>
      </c>
      <c r="D11" s="328" t="s">
        <v>1121</v>
      </c>
      <c r="E11" s="329"/>
      <c r="F11" s="332"/>
    </row>
    <row r="12" spans="1:6" ht="42" customHeight="1">
      <c r="A12" s="332"/>
      <c r="F12" s="332"/>
    </row>
    <row r="13" spans="1:6" ht="14.25">
      <c r="A13" s="332"/>
      <c r="B13" s="332"/>
      <c r="C13" s="332"/>
      <c r="D13" s="332"/>
      <c r="E13" s="332"/>
      <c r="F13" s="332"/>
    </row>
    <row r="14" spans="1:6" ht="14.25">
      <c r="A14" s="265"/>
      <c r="B14" s="265"/>
      <c r="C14" s="266"/>
      <c r="D14" s="265"/>
      <c r="E14" s="265"/>
      <c r="F14" s="265"/>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628</v>
      </c>
      <c r="I1" s="19"/>
      <c r="J1" s="19"/>
      <c r="K1" s="19"/>
      <c r="L1" s="21" t="s">
        <v>701</v>
      </c>
      <c r="M1" s="21" t="s">
        <v>702</v>
      </c>
      <c r="N1" s="19"/>
      <c r="O1" s="19"/>
      <c r="P1" s="19"/>
      <c r="Q1" s="19"/>
      <c r="R1" s="19"/>
      <c r="S1" s="19"/>
      <c r="T1" s="19"/>
      <c r="U1" s="19"/>
      <c r="V1" s="19"/>
      <c r="W1" s="19"/>
      <c r="X1" s="19"/>
      <c r="Y1" s="19"/>
      <c r="Z1" s="19"/>
      <c r="AA1" s="19"/>
      <c r="AB1" s="21" t="s">
        <v>178</v>
      </c>
      <c r="AC1" s="19"/>
      <c r="AD1" s="1"/>
      <c r="AE1" s="21" t="s">
        <v>623</v>
      </c>
      <c r="AF1" s="21" t="s">
        <v>703</v>
      </c>
      <c r="AG1" s="31" t="s">
        <v>704</v>
      </c>
      <c r="AH1" s="38" t="s">
        <v>184</v>
      </c>
      <c r="AI1" s="38" t="s">
        <v>705</v>
      </c>
      <c r="AJ1" s="38" t="s">
        <v>706</v>
      </c>
      <c r="AK1" s="38" t="s">
        <v>707</v>
      </c>
      <c r="AL1" s="38" t="s">
        <v>708</v>
      </c>
    </row>
    <row r="2" spans="1:38" ht="87.75" customHeight="1">
      <c r="A2" s="19" t="s">
        <v>302</v>
      </c>
      <c r="B2" s="19" t="s">
        <v>709</v>
      </c>
      <c r="C2" s="19"/>
      <c r="D2" s="19" t="s">
        <v>709</v>
      </c>
      <c r="E2" s="19" t="s">
        <v>303</v>
      </c>
      <c r="F2" s="19" t="s">
        <v>710</v>
      </c>
      <c r="G2" s="19"/>
      <c r="H2" s="19" t="s">
        <v>304</v>
      </c>
      <c r="I2" s="19" t="s">
        <v>709</v>
      </c>
      <c r="J2" s="19" t="s">
        <v>710</v>
      </c>
      <c r="K2" s="19"/>
      <c r="L2" s="32" t="s">
        <v>183</v>
      </c>
      <c r="M2" s="19" t="s">
        <v>711</v>
      </c>
      <c r="N2" s="19" t="s">
        <v>712</v>
      </c>
      <c r="O2" s="19"/>
      <c r="P2" s="21" t="s">
        <v>711</v>
      </c>
      <c r="Q2" s="19"/>
      <c r="R2" s="21" t="s">
        <v>713</v>
      </c>
      <c r="S2" s="19"/>
      <c r="T2" s="21" t="s">
        <v>714</v>
      </c>
      <c r="U2" s="19"/>
      <c r="V2" s="21" t="s">
        <v>715</v>
      </c>
      <c r="W2" s="19"/>
      <c r="X2" s="21" t="s">
        <v>716</v>
      </c>
      <c r="Y2" s="19"/>
      <c r="Z2" s="21" t="s">
        <v>717</v>
      </c>
      <c r="AA2" s="19"/>
      <c r="AB2" s="19" t="s">
        <v>0</v>
      </c>
      <c r="AC2" s="19" t="s">
        <v>718</v>
      </c>
      <c r="AD2" s="19"/>
      <c r="AE2" s="1" t="s">
        <v>466</v>
      </c>
      <c r="AF2" s="51" t="s">
        <v>193</v>
      </c>
      <c r="AG2" s="39" t="s">
        <v>719</v>
      </c>
      <c r="AH2" t="s">
        <v>720</v>
      </c>
      <c r="AI2" s="40" t="s">
        <v>721</v>
      </c>
      <c r="AJ2" t="s">
        <v>722</v>
      </c>
      <c r="AK2" s="39" t="s">
        <v>235</v>
      </c>
      <c r="AL2" t="s">
        <v>723</v>
      </c>
    </row>
    <row r="3" spans="1:38" ht="60">
      <c r="A3" s="19" t="s">
        <v>188</v>
      </c>
      <c r="B3" s="19" t="s">
        <v>724</v>
      </c>
      <c r="C3" s="19"/>
      <c r="D3" s="19" t="s">
        <v>709</v>
      </c>
      <c r="E3" s="19" t="s">
        <v>313</v>
      </c>
      <c r="F3" s="19" t="s">
        <v>725</v>
      </c>
      <c r="G3" s="19"/>
      <c r="H3" s="19" t="s">
        <v>576</v>
      </c>
      <c r="I3" s="19" t="s">
        <v>709</v>
      </c>
      <c r="J3" s="19" t="s">
        <v>710</v>
      </c>
      <c r="K3" s="19"/>
      <c r="L3" s="19" t="s">
        <v>182</v>
      </c>
      <c r="M3" s="19" t="s">
        <v>713</v>
      </c>
      <c r="N3" s="19" t="s">
        <v>726</v>
      </c>
      <c r="O3" s="19"/>
      <c r="P3" s="19" t="s">
        <v>727</v>
      </c>
      <c r="Q3" s="19"/>
      <c r="R3" s="19"/>
      <c r="S3" s="19"/>
      <c r="T3" s="19" t="s">
        <v>728</v>
      </c>
      <c r="U3" s="19"/>
      <c r="V3" s="19" t="s">
        <v>729</v>
      </c>
      <c r="W3" s="19"/>
      <c r="X3" s="19" t="s">
        <v>730</v>
      </c>
      <c r="Y3" s="19"/>
      <c r="Z3" s="19"/>
      <c r="AA3" s="19"/>
      <c r="AB3" s="23" t="s">
        <v>236</v>
      </c>
      <c r="AC3" s="19" t="s">
        <v>731</v>
      </c>
      <c r="AD3" s="19"/>
      <c r="AE3" s="1" t="s">
        <v>484</v>
      </c>
      <c r="AF3" s="25" t="s">
        <v>360</v>
      </c>
      <c r="AG3" s="39" t="s">
        <v>373</v>
      </c>
      <c r="AH3" t="s">
        <v>732</v>
      </c>
      <c r="AI3" t="s">
        <v>733</v>
      </c>
      <c r="AJ3" t="s">
        <v>734</v>
      </c>
      <c r="AK3" t="s">
        <v>735</v>
      </c>
      <c r="AL3" t="s">
        <v>736</v>
      </c>
    </row>
    <row r="4" spans="1:38" ht="60">
      <c r="A4" s="19" t="s">
        <v>389</v>
      </c>
      <c r="B4" s="19" t="s">
        <v>737</v>
      </c>
      <c r="C4" s="19"/>
      <c r="D4" s="19" t="s">
        <v>709</v>
      </c>
      <c r="E4" s="19" t="s">
        <v>358</v>
      </c>
      <c r="F4" s="19" t="s">
        <v>738</v>
      </c>
      <c r="G4" s="19"/>
      <c r="H4" s="19" t="s">
        <v>739</v>
      </c>
      <c r="I4" s="19" t="s">
        <v>709</v>
      </c>
      <c r="J4" s="19" t="s">
        <v>710</v>
      </c>
      <c r="K4" s="19"/>
      <c r="L4" s="19" t="s">
        <v>186</v>
      </c>
      <c r="M4" s="19" t="s">
        <v>714</v>
      </c>
      <c r="N4" s="19" t="s">
        <v>740</v>
      </c>
      <c r="O4" s="19"/>
      <c r="P4" s="19" t="s">
        <v>741</v>
      </c>
      <c r="Q4" s="19"/>
      <c r="R4" s="19"/>
      <c r="S4" s="19"/>
      <c r="T4" s="19" t="s">
        <v>742</v>
      </c>
      <c r="U4" s="19"/>
      <c r="V4" s="19" t="s">
        <v>743</v>
      </c>
      <c r="W4" s="19"/>
      <c r="X4" s="19" t="s">
        <v>744</v>
      </c>
      <c r="Y4" s="19"/>
      <c r="Z4" s="19"/>
      <c r="AA4" s="19"/>
      <c r="AB4" s="19" t="s">
        <v>322</v>
      </c>
      <c r="AC4" s="19" t="s">
        <v>745</v>
      </c>
      <c r="AD4" s="19"/>
      <c r="AE4" s="1" t="s">
        <v>428</v>
      </c>
      <c r="AF4" s="25" t="s">
        <v>321</v>
      </c>
      <c r="AG4" s="39" t="s">
        <v>746</v>
      </c>
      <c r="AH4" t="s">
        <v>747</v>
      </c>
      <c r="AI4" t="s">
        <v>748</v>
      </c>
      <c r="AJ4" t="s">
        <v>367</v>
      </c>
      <c r="AK4" t="s">
        <v>749</v>
      </c>
      <c r="AL4" t="s">
        <v>750</v>
      </c>
    </row>
    <row r="5" spans="1:38" ht="90">
      <c r="A5" s="19" t="s">
        <v>184</v>
      </c>
      <c r="B5" s="19" t="s">
        <v>751</v>
      </c>
      <c r="C5" s="19"/>
      <c r="D5" s="19" t="s">
        <v>724</v>
      </c>
      <c r="E5" s="19" t="s">
        <v>343</v>
      </c>
      <c r="F5" s="19" t="s">
        <v>752</v>
      </c>
      <c r="G5" s="19"/>
      <c r="H5" s="19" t="s">
        <v>366</v>
      </c>
      <c r="I5" s="19" t="s">
        <v>709</v>
      </c>
      <c r="J5" s="19" t="s">
        <v>725</v>
      </c>
      <c r="K5" s="19"/>
      <c r="L5" s="19" t="s">
        <v>181</v>
      </c>
      <c r="M5" s="19" t="s">
        <v>715</v>
      </c>
      <c r="N5" s="19" t="s">
        <v>753</v>
      </c>
      <c r="O5" s="19"/>
      <c r="P5" s="19" t="s">
        <v>754</v>
      </c>
      <c r="Q5" s="19"/>
      <c r="R5" s="19"/>
      <c r="S5" s="19"/>
      <c r="T5" s="19" t="s">
        <v>755</v>
      </c>
      <c r="U5" s="19"/>
      <c r="V5" s="19" t="s">
        <v>756</v>
      </c>
      <c r="W5" s="19"/>
      <c r="X5" s="19" t="s">
        <v>757</v>
      </c>
      <c r="Y5" s="19"/>
      <c r="Z5" s="19"/>
      <c r="AA5" s="19"/>
      <c r="AB5" s="19" t="s">
        <v>50</v>
      </c>
      <c r="AC5" s="19" t="s">
        <v>480</v>
      </c>
      <c r="AD5" s="19"/>
      <c r="AE5" s="1" t="s">
        <v>433</v>
      </c>
      <c r="AF5" s="25" t="s">
        <v>491</v>
      </c>
      <c r="AG5" s="39" t="s">
        <v>758</v>
      </c>
      <c r="AH5" t="s">
        <v>759</v>
      </c>
      <c r="AI5" s="39" t="s">
        <v>760</v>
      </c>
      <c r="AJ5" t="s">
        <v>761</v>
      </c>
      <c r="AK5" t="s">
        <v>762</v>
      </c>
    </row>
    <row r="6" spans="1:38" ht="75">
      <c r="A6" s="19"/>
      <c r="B6" s="19"/>
      <c r="C6" s="19"/>
      <c r="D6" s="19" t="s">
        <v>724</v>
      </c>
      <c r="E6" s="19" t="s">
        <v>189</v>
      </c>
      <c r="F6" s="19" t="s">
        <v>763</v>
      </c>
      <c r="G6" s="19"/>
      <c r="H6" s="19" t="s">
        <v>314</v>
      </c>
      <c r="I6" s="19" t="s">
        <v>709</v>
      </c>
      <c r="J6" s="19" t="s">
        <v>725</v>
      </c>
      <c r="K6" s="19"/>
      <c r="L6" s="19" t="s">
        <v>187</v>
      </c>
      <c r="M6" s="19" t="s">
        <v>716</v>
      </c>
      <c r="N6" s="19" t="s">
        <v>764</v>
      </c>
      <c r="O6" s="19"/>
      <c r="P6" s="19" t="s">
        <v>765</v>
      </c>
      <c r="Q6" s="19"/>
      <c r="R6" s="19"/>
      <c r="S6" s="19"/>
      <c r="T6" s="19" t="s">
        <v>766</v>
      </c>
      <c r="U6" s="19"/>
      <c r="V6" s="19" t="s">
        <v>767</v>
      </c>
      <c r="W6" s="19"/>
      <c r="X6" s="19" t="s">
        <v>768</v>
      </c>
      <c r="Y6" s="19"/>
      <c r="Z6" s="19"/>
      <c r="AA6" s="19"/>
      <c r="AB6" s="19" t="s">
        <v>72</v>
      </c>
      <c r="AC6" s="19" t="s">
        <v>769</v>
      </c>
      <c r="AD6" s="19"/>
      <c r="AE6" s="1" t="s">
        <v>770</v>
      </c>
      <c r="AF6" s="51" t="s">
        <v>423</v>
      </c>
      <c r="AG6" s="39" t="s">
        <v>360</v>
      </c>
      <c r="AH6" t="s">
        <v>771</v>
      </c>
      <c r="AI6" t="s">
        <v>772</v>
      </c>
      <c r="AJ6" s="39" t="s">
        <v>773</v>
      </c>
      <c r="AK6" t="s">
        <v>774</v>
      </c>
    </row>
    <row r="7" spans="1:38" ht="75">
      <c r="A7" s="19"/>
      <c r="B7" s="19"/>
      <c r="C7" s="19"/>
      <c r="D7" s="19" t="s">
        <v>724</v>
      </c>
      <c r="E7" s="19" t="s">
        <v>775</v>
      </c>
      <c r="F7" s="19" t="s">
        <v>776</v>
      </c>
      <c r="G7" s="19"/>
      <c r="H7" s="19" t="s">
        <v>442</v>
      </c>
      <c r="I7" s="19" t="s">
        <v>709</v>
      </c>
      <c r="J7" s="19" t="s">
        <v>725</v>
      </c>
      <c r="K7" s="19"/>
      <c r="L7" s="19" t="s">
        <v>777</v>
      </c>
      <c r="M7" s="19" t="s">
        <v>717</v>
      </c>
      <c r="N7" s="19" t="s">
        <v>778</v>
      </c>
      <c r="O7" s="19"/>
      <c r="P7" s="19" t="s">
        <v>779</v>
      </c>
      <c r="Q7" s="19"/>
      <c r="R7" s="19"/>
      <c r="S7" s="19"/>
      <c r="T7" s="19"/>
      <c r="U7" s="19"/>
      <c r="V7" s="19" t="s">
        <v>780</v>
      </c>
      <c r="W7" s="19"/>
      <c r="X7" s="19" t="s">
        <v>781</v>
      </c>
      <c r="Y7" s="19"/>
      <c r="Z7" s="19"/>
      <c r="AA7" s="19"/>
      <c r="AB7" s="19" t="s">
        <v>84</v>
      </c>
      <c r="AC7" s="19" t="s">
        <v>782</v>
      </c>
      <c r="AD7" s="19"/>
      <c r="AE7" s="1" t="s">
        <v>499</v>
      </c>
      <c r="AF7" s="25" t="s">
        <v>462</v>
      </c>
      <c r="AG7" s="39" t="s">
        <v>783</v>
      </c>
      <c r="AH7" t="s">
        <v>191</v>
      </c>
      <c r="AI7" t="s">
        <v>784</v>
      </c>
      <c r="AJ7" t="s">
        <v>234</v>
      </c>
      <c r="AK7" t="s">
        <v>785</v>
      </c>
    </row>
    <row r="8" spans="1:38" ht="60">
      <c r="A8" s="19"/>
      <c r="B8" s="19"/>
      <c r="C8" s="19"/>
      <c r="D8" s="19" t="s">
        <v>724</v>
      </c>
      <c r="E8" s="19" t="s">
        <v>278</v>
      </c>
      <c r="F8" s="19" t="s">
        <v>786</v>
      </c>
      <c r="G8" s="19"/>
      <c r="H8" s="19" t="s">
        <v>359</v>
      </c>
      <c r="I8" s="19" t="s">
        <v>709</v>
      </c>
      <c r="J8" s="19" t="s">
        <v>738</v>
      </c>
      <c r="K8" s="19"/>
      <c r="L8" s="32" t="s">
        <v>185</v>
      </c>
      <c r="M8" s="19" t="s">
        <v>787</v>
      </c>
      <c r="N8" s="19" t="s">
        <v>788</v>
      </c>
      <c r="O8" s="19"/>
      <c r="P8" s="19"/>
      <c r="Q8" s="19"/>
      <c r="R8" s="19"/>
      <c r="S8" s="19"/>
      <c r="T8" s="19"/>
      <c r="U8" s="19"/>
      <c r="V8" s="19"/>
      <c r="W8" s="19"/>
      <c r="X8" s="19"/>
      <c r="Y8" s="19"/>
      <c r="Z8" s="19"/>
      <c r="AA8" s="19"/>
      <c r="AB8" s="19" t="s">
        <v>119</v>
      </c>
      <c r="AC8" s="19" t="s">
        <v>789</v>
      </c>
      <c r="AD8" s="19"/>
      <c r="AE8" s="1" t="s">
        <v>396</v>
      </c>
      <c r="AF8" s="26" t="s">
        <v>346</v>
      </c>
      <c r="AG8" s="39" t="s">
        <v>790</v>
      </c>
      <c r="AH8" t="s">
        <v>201</v>
      </c>
      <c r="AI8" t="s">
        <v>791</v>
      </c>
      <c r="AJ8" t="s">
        <v>792</v>
      </c>
      <c r="AK8" s="39" t="s">
        <v>793</v>
      </c>
    </row>
    <row r="9" spans="1:38" ht="60">
      <c r="A9" s="19"/>
      <c r="B9" s="19"/>
      <c r="C9" s="19"/>
      <c r="D9" s="19" t="s">
        <v>724</v>
      </c>
      <c r="E9" s="19" t="s">
        <v>257</v>
      </c>
      <c r="F9" s="19" t="s">
        <v>794</v>
      </c>
      <c r="G9" s="19"/>
      <c r="H9" s="19" t="s">
        <v>481</v>
      </c>
      <c r="I9" s="19" t="s">
        <v>709</v>
      </c>
      <c r="J9" s="19" t="s">
        <v>738</v>
      </c>
      <c r="K9" s="19"/>
      <c r="M9" s="19"/>
      <c r="N9" s="19"/>
      <c r="O9" s="19"/>
      <c r="P9" s="19"/>
      <c r="Q9" s="19"/>
      <c r="R9" s="19"/>
      <c r="S9" s="19"/>
      <c r="T9" s="19"/>
      <c r="U9" s="19"/>
      <c r="V9" s="19"/>
      <c r="W9" s="19"/>
      <c r="X9" s="19"/>
      <c r="Y9" s="19"/>
      <c r="Z9" s="19"/>
      <c r="AA9" s="19"/>
      <c r="AB9" s="19" t="s">
        <v>427</v>
      </c>
      <c r="AC9" s="19" t="s">
        <v>795</v>
      </c>
      <c r="AD9" s="19"/>
      <c r="AE9" s="1" t="s">
        <v>410</v>
      </c>
      <c r="AF9" s="51" t="s">
        <v>215</v>
      </c>
      <c r="AG9" s="39" t="s">
        <v>347</v>
      </c>
      <c r="AH9" t="s">
        <v>796</v>
      </c>
      <c r="AI9" t="s">
        <v>797</v>
      </c>
      <c r="AJ9" t="s">
        <v>798</v>
      </c>
    </row>
    <row r="10" spans="1:38" ht="57">
      <c r="A10" s="19"/>
      <c r="B10" s="19"/>
      <c r="C10" s="19"/>
      <c r="D10" s="19" t="s">
        <v>737</v>
      </c>
      <c r="E10" s="19" t="s">
        <v>390</v>
      </c>
      <c r="F10" s="19" t="s">
        <v>799</v>
      </c>
      <c r="G10" s="19"/>
      <c r="H10" s="19" t="s">
        <v>582</v>
      </c>
      <c r="I10" s="19" t="s">
        <v>724</v>
      </c>
      <c r="J10" s="19" t="s">
        <v>752</v>
      </c>
      <c r="K10" s="19"/>
      <c r="M10" s="19"/>
      <c r="N10" s="19"/>
      <c r="O10" s="19"/>
      <c r="P10" s="19"/>
      <c r="Q10" s="19"/>
      <c r="R10" s="19"/>
      <c r="S10" s="19"/>
      <c r="T10" s="19"/>
      <c r="U10" s="19"/>
      <c r="V10" s="19"/>
      <c r="W10" s="19"/>
      <c r="X10" s="19"/>
      <c r="Y10" s="19"/>
      <c r="Z10" s="19"/>
      <c r="AA10" s="19"/>
      <c r="AB10" s="19" t="s">
        <v>133</v>
      </c>
      <c r="AC10" s="19" t="s">
        <v>800</v>
      </c>
      <c r="AD10" s="19"/>
      <c r="AE10" s="1" t="s">
        <v>374</v>
      </c>
      <c r="AF10" s="25" t="s">
        <v>801</v>
      </c>
      <c r="AG10" s="39" t="s">
        <v>802</v>
      </c>
      <c r="AH10" t="s">
        <v>803</v>
      </c>
      <c r="AI10" t="s">
        <v>804</v>
      </c>
    </row>
    <row r="11" spans="1:38" ht="45">
      <c r="A11" s="19"/>
      <c r="B11" s="19"/>
      <c r="C11" s="19"/>
      <c r="D11" s="19" t="s">
        <v>751</v>
      </c>
      <c r="E11" s="19" t="s">
        <v>411</v>
      </c>
      <c r="F11" s="19" t="s">
        <v>805</v>
      </c>
      <c r="G11" s="19"/>
      <c r="H11" s="19" t="s">
        <v>349</v>
      </c>
      <c r="I11" s="19" t="s">
        <v>724</v>
      </c>
      <c r="J11" s="19" t="s">
        <v>752</v>
      </c>
      <c r="K11" s="19"/>
      <c r="M11" s="19"/>
      <c r="N11" s="19"/>
      <c r="O11" s="19"/>
      <c r="P11" s="19"/>
      <c r="Q11" s="19"/>
      <c r="R11" s="19"/>
      <c r="S11" s="19"/>
      <c r="T11" s="19"/>
      <c r="U11" s="19"/>
      <c r="V11" s="19"/>
      <c r="W11" s="19"/>
      <c r="X11" s="19"/>
      <c r="Y11" s="19"/>
      <c r="Z11" s="19"/>
      <c r="AA11" s="19"/>
      <c r="AB11" s="19"/>
      <c r="AC11" s="19"/>
      <c r="AD11" s="19"/>
      <c r="AE11" s="1" t="s">
        <v>806</v>
      </c>
      <c r="AG11" s="39" t="s">
        <v>409</v>
      </c>
      <c r="AH11" t="s">
        <v>249</v>
      </c>
    </row>
    <row r="12" spans="1:38" ht="42.75">
      <c r="A12" s="19"/>
      <c r="B12" s="19"/>
      <c r="C12" s="19"/>
      <c r="D12" s="19"/>
      <c r="E12" s="19"/>
      <c r="F12" s="19"/>
      <c r="G12" s="19"/>
      <c r="H12" s="19" t="s">
        <v>344</v>
      </c>
      <c r="I12" s="19" t="s">
        <v>724</v>
      </c>
      <c r="J12" s="19" t="s">
        <v>752</v>
      </c>
      <c r="K12" s="19"/>
      <c r="M12" s="19"/>
      <c r="N12" s="19"/>
      <c r="O12" s="19"/>
      <c r="P12" s="19"/>
      <c r="Q12" s="19"/>
      <c r="R12" s="19"/>
      <c r="S12" s="19"/>
      <c r="T12" s="19"/>
      <c r="U12" s="19"/>
      <c r="V12" s="19"/>
      <c r="W12" s="19"/>
      <c r="X12" s="19"/>
      <c r="Y12" s="19"/>
      <c r="Z12" s="19"/>
      <c r="AA12" s="19"/>
      <c r="AB12" s="19"/>
      <c r="AC12" s="19"/>
      <c r="AD12" s="19"/>
      <c r="AE12" s="1" t="s">
        <v>365</v>
      </c>
      <c r="AG12" s="39" t="s">
        <v>807</v>
      </c>
    </row>
    <row r="13" spans="1:38" ht="45">
      <c r="A13" s="19"/>
      <c r="B13" s="19"/>
      <c r="C13" s="19"/>
      <c r="D13" s="19"/>
      <c r="E13" s="19"/>
      <c r="F13" s="19"/>
      <c r="G13" s="19"/>
      <c r="H13" s="19" t="s">
        <v>190</v>
      </c>
      <c r="I13" s="19" t="s">
        <v>724</v>
      </c>
      <c r="J13" s="19" t="s">
        <v>763</v>
      </c>
      <c r="K13" s="19"/>
      <c r="M13" s="19"/>
      <c r="N13" s="19"/>
      <c r="O13" s="19"/>
      <c r="P13" s="19"/>
      <c r="Q13" s="19"/>
      <c r="R13" s="19"/>
      <c r="S13" s="19"/>
      <c r="T13" s="19"/>
      <c r="U13" s="19"/>
      <c r="V13" s="19"/>
      <c r="W13" s="19"/>
      <c r="X13" s="19"/>
      <c r="Y13" s="19"/>
      <c r="Z13" s="19"/>
      <c r="AA13" s="19"/>
      <c r="AB13" s="19"/>
      <c r="AC13" s="19"/>
      <c r="AD13" s="19"/>
      <c r="AE13" s="1" t="s">
        <v>416</v>
      </c>
      <c r="AF13" s="19"/>
      <c r="AG13" s="39" t="s">
        <v>808</v>
      </c>
    </row>
    <row r="14" spans="1:38" ht="42.75">
      <c r="A14" s="19"/>
      <c r="B14" s="19"/>
      <c r="C14" s="19"/>
      <c r="D14" s="19"/>
      <c r="E14" s="19"/>
      <c r="F14" s="19"/>
      <c r="G14" s="19"/>
      <c r="H14" s="19" t="s">
        <v>809</v>
      </c>
      <c r="I14" s="19" t="s">
        <v>724</v>
      </c>
      <c r="J14" s="19" t="s">
        <v>776</v>
      </c>
      <c r="K14" s="19"/>
      <c r="M14" s="19"/>
      <c r="N14" s="19"/>
      <c r="O14" s="19"/>
      <c r="P14" s="19"/>
      <c r="Q14" s="19"/>
      <c r="R14" s="19"/>
      <c r="S14" s="19"/>
      <c r="T14" s="19"/>
      <c r="U14" s="19"/>
      <c r="V14" s="19"/>
      <c r="W14" s="19"/>
      <c r="X14" s="19"/>
      <c r="Y14" s="19"/>
      <c r="Z14" s="19"/>
      <c r="AA14" s="19"/>
      <c r="AB14" s="19"/>
      <c r="AC14" s="19"/>
      <c r="AD14" s="19"/>
      <c r="AE14" s="1" t="s">
        <v>810</v>
      </c>
      <c r="AG14" s="39" t="s">
        <v>811</v>
      </c>
    </row>
    <row r="15" spans="1:38" ht="57">
      <c r="A15" s="19"/>
      <c r="B15" s="19"/>
      <c r="C15" s="19"/>
      <c r="D15" s="19"/>
      <c r="E15" s="19"/>
      <c r="F15" s="19"/>
      <c r="G15" s="19"/>
      <c r="H15" s="19" t="s">
        <v>279</v>
      </c>
      <c r="I15" s="19" t="s">
        <v>724</v>
      </c>
      <c r="J15" s="19" t="s">
        <v>786</v>
      </c>
      <c r="K15" s="19"/>
      <c r="M15" s="19"/>
      <c r="N15" s="19"/>
      <c r="O15" s="19"/>
      <c r="P15" s="19"/>
      <c r="Q15" s="19"/>
      <c r="R15" s="19"/>
      <c r="S15" s="19"/>
      <c r="T15" s="19"/>
      <c r="U15" s="19"/>
      <c r="V15" s="19"/>
      <c r="W15" s="19"/>
      <c r="X15" s="19"/>
      <c r="Y15" s="19"/>
      <c r="Z15" s="19"/>
      <c r="AA15" s="19"/>
      <c r="AB15" s="19"/>
      <c r="AC15" s="19"/>
      <c r="AD15" s="19"/>
      <c r="AE15" s="1" t="s">
        <v>812</v>
      </c>
      <c r="AG15" s="39" t="s">
        <v>813</v>
      </c>
    </row>
    <row r="16" spans="1:38" ht="57">
      <c r="A16" s="19"/>
      <c r="B16" s="19"/>
      <c r="C16" s="19"/>
      <c r="D16" s="19"/>
      <c r="E16" s="19"/>
      <c r="F16" s="19"/>
      <c r="G16" s="19"/>
      <c r="H16" s="19" t="s">
        <v>258</v>
      </c>
      <c r="I16" s="19" t="s">
        <v>724</v>
      </c>
      <c r="J16" s="19" t="s">
        <v>794</v>
      </c>
      <c r="K16" s="19"/>
      <c r="M16" s="19"/>
      <c r="N16" s="19"/>
      <c r="O16" s="19"/>
      <c r="P16" s="19"/>
      <c r="Q16" s="19"/>
      <c r="R16" s="19"/>
      <c r="S16" s="19"/>
      <c r="T16" s="19"/>
      <c r="U16" s="19"/>
      <c r="V16" s="19"/>
      <c r="W16" s="19"/>
      <c r="X16" s="19"/>
      <c r="Y16" s="19"/>
      <c r="Z16" s="19"/>
      <c r="AA16" s="19"/>
      <c r="AB16" s="19"/>
      <c r="AC16" s="19"/>
      <c r="AD16" s="19"/>
      <c r="AE16" s="1" t="s">
        <v>216</v>
      </c>
      <c r="AG16" s="39" t="s">
        <v>814</v>
      </c>
    </row>
    <row r="17" spans="1:33" ht="42.75">
      <c r="A17" s="19"/>
      <c r="B17" s="19"/>
      <c r="C17" s="19"/>
      <c r="D17" s="19"/>
      <c r="E17" s="19"/>
      <c r="F17" s="19"/>
      <c r="G17" s="19"/>
      <c r="H17" s="19" t="s">
        <v>391</v>
      </c>
      <c r="I17" s="19" t="s">
        <v>737</v>
      </c>
      <c r="J17" s="19" t="s">
        <v>799</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751</v>
      </c>
      <c r="J18" s="19" t="s">
        <v>805</v>
      </c>
      <c r="K18" s="19"/>
      <c r="M18" s="19"/>
      <c r="N18" s="19"/>
      <c r="O18" s="19"/>
      <c r="P18" s="19"/>
      <c r="Q18" s="19"/>
      <c r="R18" s="19"/>
      <c r="S18" s="19"/>
      <c r="T18" s="19"/>
      <c r="U18" s="19"/>
      <c r="V18" s="19"/>
      <c r="W18" s="19"/>
      <c r="X18" s="19"/>
      <c r="Y18" s="19"/>
      <c r="Z18" s="19"/>
      <c r="AA18" s="19"/>
      <c r="AB18" s="19"/>
      <c r="AC18" s="19"/>
      <c r="AD18" s="19"/>
      <c r="AE18" s="1" t="s">
        <v>198</v>
      </c>
      <c r="AG18" s="39" t="s">
        <v>815</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816</v>
      </c>
      <c r="AG19" s="39" t="s">
        <v>817</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818</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819</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820</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821</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822</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823</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824</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825</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826</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828</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829</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830</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831</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832</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835</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836</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837</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838</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839</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840</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841</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842</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843</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844</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845</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846</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801</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847</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848</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849</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850</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578</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851</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852</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853</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854</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855</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856</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857</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498"/>
      <c r="B1" s="497" t="s">
        <v>594</v>
      </c>
      <c r="C1" s="2" t="s">
        <v>157</v>
      </c>
      <c r="D1" s="3" t="s">
        <v>158</v>
      </c>
    </row>
    <row r="2" spans="1:4" ht="15">
      <c r="A2" s="499"/>
      <c r="B2" s="484"/>
      <c r="C2" s="2" t="s">
        <v>159</v>
      </c>
      <c r="D2" s="3">
        <v>5</v>
      </c>
    </row>
    <row r="3" spans="1:4" ht="15">
      <c r="A3" s="499"/>
      <c r="B3" s="484"/>
      <c r="C3" s="2" t="s">
        <v>160</v>
      </c>
      <c r="D3" s="62">
        <v>44868</v>
      </c>
    </row>
    <row r="4" spans="1:4" ht="15">
      <c r="A4" s="500"/>
      <c r="B4" s="486"/>
      <c r="C4" s="2" t="s">
        <v>161</v>
      </c>
      <c r="D4" s="3" t="s">
        <v>162</v>
      </c>
    </row>
    <row r="5" spans="1:4" ht="30" customHeight="1">
      <c r="A5" s="63"/>
      <c r="B5" s="63"/>
      <c r="C5" s="63"/>
      <c r="D5" s="64"/>
    </row>
    <row r="6" spans="1:4" ht="10.5" customHeight="1"/>
    <row r="7" spans="1:4" ht="25.5" customHeight="1">
      <c r="A7" s="496" t="s">
        <v>858</v>
      </c>
      <c r="B7" s="496"/>
      <c r="C7" s="496"/>
      <c r="D7" s="496"/>
    </row>
    <row r="8" spans="1:4" ht="11.25" customHeight="1"/>
    <row r="9" spans="1:4" ht="15">
      <c r="A9" s="47" t="s">
        <v>859</v>
      </c>
      <c r="B9" s="48" t="s">
        <v>72</v>
      </c>
    </row>
    <row r="11" spans="1:4" ht="15">
      <c r="A11" s="501" t="s">
        <v>860</v>
      </c>
      <c r="B11" s="502"/>
      <c r="C11" s="502"/>
      <c r="D11" s="503"/>
    </row>
    <row r="12" spans="1:4" ht="14.25" customHeight="1">
      <c r="A12" s="493"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94"/>
      <c r="C12" s="494"/>
      <c r="D12" s="495"/>
    </row>
    <row r="13" spans="1:4" ht="14.25" customHeight="1">
      <c r="A13" s="493"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94"/>
      <c r="C13" s="494"/>
      <c r="D13" s="495"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93" t="str">
        <f>IFERROR(IF(VLOOKUP($B$9,Funciones!$A$2:$AA$9,4,FALSE)=0,"",VLOOKUP($B$9,Funciones!$A$2:$AA$9,4,FALSE)),"")</f>
        <v>3. Dirigir el proceso de liquidación y reconocimiento de la Unidad de Pago por Capitación-UPC del Régimen Subsidiado.</v>
      </c>
      <c r="B14" s="494"/>
      <c r="C14" s="494"/>
      <c r="D14" s="495" t="str">
        <f>IFERROR(IF(VLOOKUP($B$9,[20]Hoja2!$B$2:$AB$9,4,FALSE)=0,"",VLOOKUP($B$9,[20]Hoja2!$B$2:$AB$9,4,FALSE)),"")</f>
        <v>3. Dirigir el proceso de liquidación y reconocimiento de la Unidad de Pago por Capitación-UPC del Régimen Subsidiado.</v>
      </c>
    </row>
    <row r="15" spans="1:4" ht="14.25" customHeight="1">
      <c r="A15" s="493"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94"/>
      <c r="C15" s="494"/>
      <c r="D15" s="495"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93"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94"/>
      <c r="C16" s="494"/>
      <c r="D16" s="495"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93"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94"/>
      <c r="C17" s="494"/>
      <c r="D17" s="495"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93"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94"/>
      <c r="C18" s="494"/>
      <c r="D18" s="495"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93" t="str">
        <f>IFERROR(IF(VLOOKUP($B$9,Funciones!$A$2:$AA$9,9,FALSE)=0,"",VLOOKUP($B$9,Funciones!$A$2:$AA$9,9,FALSE)),"")</f>
        <v>8. Presentar los requerimientos funcionales para la actualización o ajustes a los sistemas de información que soportan los procesos a cargo de la dependencia.</v>
      </c>
      <c r="B19" s="494"/>
      <c r="C19" s="494"/>
      <c r="D19" s="495"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93" t="str">
        <f>IFERROR(IF(VLOOKUP($B$9,Funciones!$A$2:$AA$9,10,FALSE)=0,"",VLOOKUP($B$9,Funciones!$A$2:$AA$9,10,FALSE)),"")</f>
        <v>9. Atender las peticiones y consultas relacionadas con asuntos de su competencia.</v>
      </c>
      <c r="B20" s="494"/>
      <c r="C20" s="494"/>
      <c r="D20" s="495" t="str">
        <f>IFERROR(IF(VLOOKUP($B$9,[20]Hoja2!$B$2:$AB$9,10,FALSE)=0,"",VLOOKUP($B$9,[20]Hoja2!$B$2:$AB$9,10,FALSE)),"")</f>
        <v>9. Atender las peticiones y consultas relacionadas con asuntos de su competencia.</v>
      </c>
    </row>
    <row r="21" spans="1:4" ht="14.25" customHeight="1">
      <c r="A21" s="493" t="str">
        <f>IFERROR(IF(VLOOKUP($B$9,Funciones!$A$2:$AA$9,11,FALSE)=0,"",VLOOKUP($B$9,Funciones!$A$2:$AA$9,11,FALSE)),"")</f>
        <v>10. Apoyar el desarrollo y sostenimiento del Sistema Integrado de Gestión Institucional.</v>
      </c>
      <c r="B21" s="494"/>
      <c r="C21" s="494"/>
      <c r="D21" s="495" t="str">
        <f>IFERROR(IF(VLOOKUP($B$9,[20]Hoja2!$B$2:$AB$9,11,FALSE)=0,"",VLOOKUP($B$9,[20]Hoja2!$B$2:$AB$9,11,FALSE)),"")</f>
        <v>10. Apoyar el desarrollo y sostenimiento del Sistema Integrado de Gestión Institucional.</v>
      </c>
    </row>
    <row r="22" spans="1:4" ht="14.25" customHeight="1">
      <c r="A22" s="493" t="str">
        <f>IFERROR(IF(VLOOKUP($B$9,Funciones!$A$2:$AA$9,12,FALSE)=0,"",VLOOKUP($B$9,Funciones!$A$2:$AA$9,12,FALSE)),"")</f>
        <v>11. Las demás que se le asignen y que correspondan a la naturaleza de la dependencia.</v>
      </c>
      <c r="B22" s="494"/>
      <c r="C22" s="494"/>
      <c r="D22" s="495" t="str">
        <f>IFERROR(IF(VLOOKUP($B$9,[20]Hoja2!$B$2:$AB$9,12,FALSE)=0,"",VLOOKUP($B$9,[20]Hoja2!$B$2:$AB$9,12,FALSE)),"")</f>
        <v>11. Las demás que se le asignen y que correspondan a la naturaleza de la dependencia.</v>
      </c>
    </row>
    <row r="23" spans="1:4" ht="14.25" customHeight="1">
      <c r="A23" s="493" t="str">
        <f>IFERROR(IF(VLOOKUP($B$9,Funciones!$A$2:$AA$9,13,FALSE)=0,"",VLOOKUP($B$9,Funciones!$A$2:$AA$9,13,FALSE)),"")</f>
        <v/>
      </c>
      <c r="B23" s="494"/>
      <c r="C23" s="494"/>
      <c r="D23" s="495" t="str">
        <f>IFERROR(IF(VLOOKUP($B$9,[20]Hoja2!$B$2:$AB$9,13,FALSE)=0,"",VLOOKUP($B$9,[20]Hoja2!$B$2:$AB$9,13,FALSE)),"")</f>
        <v/>
      </c>
    </row>
    <row r="24" spans="1:4" ht="14.25" customHeight="1">
      <c r="A24" s="493" t="str">
        <f>IFERROR(IF(VLOOKUP($B$9,Funciones!$A$2:$AA$9,14,FALSE)=0,"",VLOOKUP($B$9,Funciones!$A$2:$AA$9,14,FALSE)),"")</f>
        <v/>
      </c>
      <c r="B24" s="494"/>
      <c r="C24" s="494"/>
      <c r="D24" s="495" t="str">
        <f>IFERROR(IF(VLOOKUP($B$9,[20]Hoja2!$B$2:$AB$9,14,FALSE)=0,"",VLOOKUP($B$9,[20]Hoja2!$B$2:$AB$9,14,FALSE)),"")</f>
        <v/>
      </c>
    </row>
    <row r="25" spans="1:4" ht="14.25" customHeight="1">
      <c r="A25" s="493" t="str">
        <f>IFERROR(IF(VLOOKUP($B$9,Funciones!$A$2:$AA$9,15,FALSE)=0,"",VLOOKUP($B$9,Funciones!$A$2:$AA$9,15,FALSE)),"")</f>
        <v/>
      </c>
      <c r="B25" s="494"/>
      <c r="C25" s="494"/>
      <c r="D25" s="495" t="str">
        <f>IFERROR(IF(VLOOKUP($B$9,[20]Hoja2!$B$2:$AB$9,15,FALSE)=0,"",VLOOKUP($B$9,[20]Hoja2!$B$2:$AB$9,15,FALSE)),"")</f>
        <v/>
      </c>
    </row>
    <row r="26" spans="1:4" ht="14.25" customHeight="1">
      <c r="A26" s="493" t="str">
        <f>IFERROR(IF(VLOOKUP($B$9,Funciones!$A$2:$AA$9,16,FALSE)=0,"",VLOOKUP($B$9,Funciones!$A$2:$AA$9,16,FALSE)),"")</f>
        <v/>
      </c>
      <c r="B26" s="494"/>
      <c r="C26" s="494"/>
      <c r="D26" s="495" t="str">
        <f>IFERROR(IF(VLOOKUP($B$9,[20]Hoja2!$B$2:$AB$9,16,FALSE)=0,"",VLOOKUP($B$9,[20]Hoja2!$B$2:$AB$9,16,FALSE)),"")</f>
        <v/>
      </c>
    </row>
    <row r="27" spans="1:4" ht="14.25" customHeight="1">
      <c r="A27" s="493" t="str">
        <f>IFERROR(IF(VLOOKUP($B$9,Funciones!$A$2:$AA$9,17,FALSE)=0,"",VLOOKUP($B$9,Funciones!$A$2:$AA$9,17,FALSE)),"")</f>
        <v/>
      </c>
      <c r="B27" s="494"/>
      <c r="C27" s="494"/>
      <c r="D27" s="495" t="str">
        <f>IFERROR(IF(VLOOKUP($B$9,[20]Hoja2!$B$2:$AB$9,17,FALSE)=0,"",VLOOKUP($B$9,[20]Hoja2!$B$2:$AB$9,17,FALSE)),"")</f>
        <v/>
      </c>
    </row>
    <row r="28" spans="1:4" ht="14.25" customHeight="1">
      <c r="A28" s="493" t="str">
        <f>IFERROR(IF(VLOOKUP($B$9,Funciones!$A$2:$AA$9,18,FALSE)=0,"",VLOOKUP($B$9,Funciones!$A$2:$AA$9,18,FALSE)),"")</f>
        <v/>
      </c>
      <c r="B28" s="494"/>
      <c r="C28" s="494"/>
      <c r="D28" s="495" t="str">
        <f>IFERROR(IF(VLOOKUP($B$9,[20]Hoja2!$B$2:$AB$9,18,FALSE)=0,"",VLOOKUP($B$9,[20]Hoja2!$B$2:$AB$9,18,FALSE)),"")</f>
        <v/>
      </c>
    </row>
    <row r="29" spans="1:4" ht="14.25" customHeight="1">
      <c r="A29" s="493" t="str">
        <f>IFERROR(IF(VLOOKUP($B$9,Funciones!$A$2:$AA$9,19,FALSE)=0,"",VLOOKUP($B$9,Funciones!$A$2:$AA$9,19,FALSE)),"")</f>
        <v/>
      </c>
      <c r="B29" s="494"/>
      <c r="C29" s="494"/>
      <c r="D29" s="495" t="str">
        <f>IFERROR(IF(VLOOKUP($B$9,[20]Hoja2!$B$2:$AB$9,19,FALSE)=0,"",VLOOKUP($B$9,[20]Hoja2!$B$2:$AB$9,19,FALSE)),"")</f>
        <v/>
      </c>
    </row>
    <row r="30" spans="1:4" ht="14.25" customHeight="1">
      <c r="A30" s="493" t="str">
        <f>IFERROR(IF(VLOOKUP($B$9,Funciones!$A$2:$AA$9,20,FALSE)=0,"",VLOOKUP($B$9,Funciones!$A$2:$AA$9,20,FALSE)),"")</f>
        <v/>
      </c>
      <c r="B30" s="494"/>
      <c r="C30" s="494"/>
      <c r="D30" s="495" t="str">
        <f>IFERROR(IF(VLOOKUP($B$9,[20]Hoja2!$B$2:$AB$9,20,FALSE)=0,"",VLOOKUP($B$9,[20]Hoja2!$B$2:$AB$9,20,FALSE)),"")</f>
        <v/>
      </c>
    </row>
    <row r="31" spans="1:4" ht="14.25" customHeight="1">
      <c r="A31" s="493" t="str">
        <f>IFERROR(IF(VLOOKUP($B$9,Funciones!$A$2:$AA$9,21,FALSE)=0,"",VLOOKUP($B$9,Funciones!$A$2:$AA$9,21,FALSE)),"")</f>
        <v/>
      </c>
      <c r="B31" s="494"/>
      <c r="C31" s="494"/>
      <c r="D31" s="495" t="str">
        <f>IFERROR(IF(VLOOKUP($B$9,[20]Hoja2!$B$2:$AB$9,21,FALSE)=0,"",VLOOKUP($B$9,[20]Hoja2!$B$2:$AB$9,21,FALSE)),"")</f>
        <v/>
      </c>
    </row>
    <row r="32" spans="1:4" ht="14.25" customHeight="1">
      <c r="A32" s="493" t="str">
        <f>IFERROR(IF(VLOOKUP($B$9,Funciones!$A$2:$AA$9,22,FALSE)=0,"",VLOOKUP($B$9,Funciones!$A$2:$AA$9,22,FALSE)),"")</f>
        <v/>
      </c>
      <c r="B32" s="494"/>
      <c r="C32" s="494"/>
      <c r="D32" s="495" t="str">
        <f>IFERROR(IF(VLOOKUP($B$9,[20]Hoja2!$B$2:$AB$9,22,FALSE)=0,"",VLOOKUP($B$9,[20]Hoja2!$B$2:$AB$9,22,FALSE)),"")</f>
        <v/>
      </c>
    </row>
    <row r="33" spans="1:4" ht="14.25" customHeight="1">
      <c r="A33" s="493" t="str">
        <f>IFERROR(IF(VLOOKUP($B$9,Funciones!$A$2:$AA$9,23,FALSE)=0,"",VLOOKUP($B$9,Funciones!$A$2:$AA$9,23,FALSE)),"")</f>
        <v/>
      </c>
      <c r="B33" s="494"/>
      <c r="C33" s="494"/>
      <c r="D33" s="495" t="str">
        <f>IFERROR(IF(VLOOKUP($B$9,[20]Hoja2!$B$2:$AB$9,23,FALSE)=0,"",VLOOKUP($B$9,[20]Hoja2!$B$2:$AB$9,23,FALSE)),"")</f>
        <v/>
      </c>
    </row>
    <row r="34" spans="1:4" ht="14.25" customHeight="1">
      <c r="A34" s="493" t="str">
        <f>IFERROR(IF(VLOOKUP($B$9,Funciones!$A$2:$AA$9,24,FALSE)=0,"",VLOOKUP($B$9,Funciones!$A$2:$AA$9,24,FALSE)),"")</f>
        <v/>
      </c>
      <c r="B34" s="494"/>
      <c r="C34" s="494"/>
      <c r="D34" s="495" t="str">
        <f>IFERROR(IF(VLOOKUP($B$9,[20]Hoja2!$B$2:$AB$9,24,FALSE)=0,"",VLOOKUP($B$9,[20]Hoja2!$B$2:$AB$9,24,FALSE)),"")</f>
        <v/>
      </c>
    </row>
    <row r="35" spans="1:4" ht="14.25" customHeight="1">
      <c r="A35" s="493" t="str">
        <f>IFERROR(IF(VLOOKUP($B$9,Funciones!$A$2:$AA$9,25,FALSE)=0,"",VLOOKUP($B$9,Funciones!$A$2:$AA$9,25,FALSE)),"")</f>
        <v/>
      </c>
      <c r="B35" s="494"/>
      <c r="C35" s="494"/>
      <c r="D35" s="495" t="str">
        <f>IFERROR(IF(VLOOKUP($B$9,[20]Hoja2!$B$2:$AB$9,25,FALSE)=0,"",VLOOKUP($B$9,[20]Hoja2!$B$2:$AB$9,25,FALSE)),"")</f>
        <v/>
      </c>
    </row>
    <row r="36" spans="1:4" ht="14.25" customHeight="1">
      <c r="A36" s="493" t="str">
        <f>IFERROR(IF(VLOOKUP($B$9,Funciones!$A$2:$AA$9,26,FALSE)=0,"",VLOOKUP($B$9,Funciones!$A$2:$AA$9,26,FALSE)),"")</f>
        <v/>
      </c>
      <c r="B36" s="494"/>
      <c r="C36" s="494"/>
      <c r="D36" s="495" t="str">
        <f>IFERROR(IF(VLOOKUP($B$9,[20]Hoja2!$B$2:$AB$9,26,FALSE)=0,"",VLOOKUP($B$9,[20]Hoja2!$B$2:$AB$9,26,FALSE)),"")</f>
        <v/>
      </c>
    </row>
    <row r="37" spans="1:4" ht="14.25" customHeight="1">
      <c r="A37" s="493" t="str">
        <f>IFERROR(IF(VLOOKUP($B$9,Funciones!$A$2:$AA$9,27,FALSE)=0,"",VLOOKUP($B$9,Funciones!$A$2:$AA$9,27,FALSE)),"")</f>
        <v/>
      </c>
      <c r="B37" s="494"/>
      <c r="C37" s="494"/>
      <c r="D37" s="495"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20"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election activeCell="A8" sqref="A8"/>
    </sheetView>
  </sheetViews>
  <sheetFormatPr baseColWidth="10" defaultRowHeight="12.75"/>
  <cols>
    <col min="1" max="2" width="11" style="244"/>
    <col min="3" max="9" width="21.5" style="244" customWidth="1"/>
    <col min="10" max="10" width="42.75" style="244" customWidth="1"/>
    <col min="11" max="16384" width="11" style="244"/>
  </cols>
  <sheetData>
    <row r="1" spans="2:11" s="267" customFormat="1" ht="13.5" thickBot="1"/>
    <row r="2" spans="2:11" ht="18.95" customHeight="1">
      <c r="B2" s="354"/>
      <c r="C2" s="355"/>
      <c r="D2" s="359" t="s">
        <v>1080</v>
      </c>
      <c r="E2" s="359"/>
      <c r="F2" s="359"/>
      <c r="G2" s="359"/>
      <c r="H2" s="359"/>
      <c r="I2" s="276" t="s">
        <v>157</v>
      </c>
      <c r="J2" s="277" t="s">
        <v>158</v>
      </c>
      <c r="K2" s="267"/>
    </row>
    <row r="3" spans="2:11" ht="17.100000000000001" customHeight="1">
      <c r="B3" s="356"/>
      <c r="C3" s="334"/>
      <c r="D3" s="360"/>
      <c r="E3" s="360"/>
      <c r="F3" s="360"/>
      <c r="G3" s="360"/>
      <c r="H3" s="360"/>
      <c r="I3" s="268" t="s">
        <v>159</v>
      </c>
      <c r="J3" s="278">
        <v>4</v>
      </c>
      <c r="K3" s="267"/>
    </row>
    <row r="4" spans="2:11" ht="15" customHeight="1">
      <c r="B4" s="356"/>
      <c r="C4" s="334"/>
      <c r="D4" s="360"/>
      <c r="E4" s="360"/>
      <c r="F4" s="360"/>
      <c r="G4" s="360"/>
      <c r="H4" s="360"/>
      <c r="I4" s="268" t="s">
        <v>160</v>
      </c>
      <c r="J4" s="279">
        <v>43916</v>
      </c>
      <c r="K4" s="267"/>
    </row>
    <row r="5" spans="2:11" ht="15" customHeight="1" thickBot="1">
      <c r="B5" s="357"/>
      <c r="C5" s="358"/>
      <c r="D5" s="361"/>
      <c r="E5" s="361"/>
      <c r="F5" s="361"/>
      <c r="G5" s="361"/>
      <c r="H5" s="361"/>
      <c r="I5" s="280" t="s">
        <v>161</v>
      </c>
      <c r="J5" s="281" t="s">
        <v>162</v>
      </c>
      <c r="K5" s="267"/>
    </row>
    <row r="6" spans="2:11" s="267" customFormat="1"/>
    <row r="7" spans="2:11" s="267" customFormat="1" ht="31.5">
      <c r="B7" s="269" t="s">
        <v>163</v>
      </c>
      <c r="C7" s="269" t="s">
        <v>164</v>
      </c>
      <c r="D7" s="269" t="s">
        <v>626</v>
      </c>
      <c r="E7" s="269" t="s">
        <v>627</v>
      </c>
      <c r="F7" s="269" t="s">
        <v>628</v>
      </c>
      <c r="G7" s="269" t="s">
        <v>629</v>
      </c>
      <c r="H7" s="269" t="s">
        <v>630</v>
      </c>
      <c r="I7" s="362" t="s">
        <v>631</v>
      </c>
      <c r="J7" s="363"/>
    </row>
    <row r="8" spans="2:11" s="267" customFormat="1" ht="182.25" customHeight="1">
      <c r="B8" s="364" t="s">
        <v>302</v>
      </c>
      <c r="C8" s="350" t="s">
        <v>632</v>
      </c>
      <c r="D8" s="350" t="s">
        <v>1081</v>
      </c>
      <c r="E8" s="350" t="s">
        <v>1082</v>
      </c>
      <c r="F8" s="271" t="s">
        <v>635</v>
      </c>
      <c r="G8" s="271" t="s">
        <v>795</v>
      </c>
      <c r="H8" s="271" t="s">
        <v>636</v>
      </c>
      <c r="I8" s="346" t="s">
        <v>637</v>
      </c>
      <c r="J8" s="347"/>
    </row>
    <row r="9" spans="2:11" s="267" customFormat="1" ht="153" customHeight="1">
      <c r="B9" s="364"/>
      <c r="C9" s="350"/>
      <c r="D9" s="350"/>
      <c r="E9" s="350"/>
      <c r="F9" s="271" t="s">
        <v>638</v>
      </c>
      <c r="G9" s="271" t="s">
        <v>795</v>
      </c>
      <c r="H9" s="271" t="s">
        <v>639</v>
      </c>
      <c r="I9" s="346" t="s">
        <v>640</v>
      </c>
      <c r="J9" s="347"/>
    </row>
    <row r="10" spans="2:11" s="267" customFormat="1" ht="117.75" customHeight="1">
      <c r="B10" s="364"/>
      <c r="C10" s="350"/>
      <c r="D10" s="350"/>
      <c r="E10" s="350"/>
      <c r="F10" s="271" t="s">
        <v>641</v>
      </c>
      <c r="G10" s="271" t="s">
        <v>1083</v>
      </c>
      <c r="H10" s="271" t="s">
        <v>642</v>
      </c>
      <c r="I10" s="346" t="s">
        <v>643</v>
      </c>
      <c r="J10" s="347"/>
    </row>
    <row r="11" spans="2:11" s="267" customFormat="1" ht="255" customHeight="1">
      <c r="B11" s="364"/>
      <c r="C11" s="365" t="s">
        <v>644</v>
      </c>
      <c r="D11" s="365" t="s">
        <v>1084</v>
      </c>
      <c r="E11" s="365" t="s">
        <v>1085</v>
      </c>
      <c r="F11" s="272" t="s">
        <v>647</v>
      </c>
      <c r="G11" s="272" t="s">
        <v>1086</v>
      </c>
      <c r="H11" s="273" t="s">
        <v>648</v>
      </c>
      <c r="I11" s="346" t="s">
        <v>649</v>
      </c>
      <c r="J11" s="347"/>
    </row>
    <row r="12" spans="2:11" s="267" customFormat="1" ht="75" customHeight="1">
      <c r="B12" s="364"/>
      <c r="C12" s="366"/>
      <c r="D12" s="366"/>
      <c r="E12" s="366"/>
      <c r="F12" s="272" t="s">
        <v>656</v>
      </c>
      <c r="G12" s="272" t="s">
        <v>1087</v>
      </c>
      <c r="H12" s="273" t="s">
        <v>657</v>
      </c>
      <c r="I12" s="346" t="s">
        <v>658</v>
      </c>
      <c r="J12" s="347"/>
    </row>
    <row r="13" spans="2:11" s="267" customFormat="1" ht="105" customHeight="1">
      <c r="B13" s="364"/>
      <c r="C13" s="367"/>
      <c r="D13" s="367"/>
      <c r="E13" s="367"/>
      <c r="F13" s="272" t="s">
        <v>659</v>
      </c>
      <c r="G13" s="272" t="s">
        <v>1087</v>
      </c>
      <c r="H13" s="273" t="s">
        <v>660</v>
      </c>
      <c r="I13" s="346" t="s">
        <v>661</v>
      </c>
      <c r="J13" s="347"/>
    </row>
    <row r="14" spans="2:11" s="267" customFormat="1" ht="253.5" customHeight="1">
      <c r="B14" s="364"/>
      <c r="C14" s="350" t="s">
        <v>650</v>
      </c>
      <c r="D14" s="350" t="s">
        <v>1088</v>
      </c>
      <c r="E14" s="350" t="s">
        <v>1089</v>
      </c>
      <c r="F14" s="272" t="s">
        <v>653</v>
      </c>
      <c r="G14" s="272" t="s">
        <v>1087</v>
      </c>
      <c r="H14" s="273" t="s">
        <v>654</v>
      </c>
      <c r="I14" s="346" t="s">
        <v>655</v>
      </c>
      <c r="J14" s="347"/>
    </row>
    <row r="15" spans="2:11" s="267" customFormat="1" ht="169.5" customHeight="1">
      <c r="B15" s="364"/>
      <c r="C15" s="350"/>
      <c r="D15" s="350"/>
      <c r="E15" s="350"/>
      <c r="F15" s="272" t="s">
        <v>662</v>
      </c>
      <c r="G15" s="272" t="s">
        <v>1087</v>
      </c>
      <c r="H15" s="273" t="s">
        <v>663</v>
      </c>
      <c r="I15" s="346" t="s">
        <v>664</v>
      </c>
      <c r="J15" s="347"/>
    </row>
    <row r="16" spans="2:11" s="267" customFormat="1" ht="111.75" customHeight="1">
      <c r="B16" s="351" t="s">
        <v>188</v>
      </c>
      <c r="C16" s="350" t="s">
        <v>665</v>
      </c>
      <c r="D16" s="350" t="s">
        <v>1090</v>
      </c>
      <c r="E16" s="350" t="s">
        <v>1091</v>
      </c>
      <c r="F16" s="272" t="s">
        <v>1092</v>
      </c>
      <c r="G16" s="272" t="s">
        <v>1093</v>
      </c>
      <c r="H16" s="273" t="s">
        <v>668</v>
      </c>
      <c r="I16" s="346" t="s">
        <v>1094</v>
      </c>
      <c r="J16" s="347"/>
    </row>
    <row r="17" spans="2:10" s="267" customFormat="1" ht="60" customHeight="1">
      <c r="B17" s="352"/>
      <c r="C17" s="350"/>
      <c r="D17" s="350"/>
      <c r="E17" s="350"/>
      <c r="F17" s="272" t="s">
        <v>670</v>
      </c>
      <c r="G17" s="272" t="s">
        <v>789</v>
      </c>
      <c r="H17" s="271" t="s">
        <v>671</v>
      </c>
      <c r="I17" s="346" t="s">
        <v>1095</v>
      </c>
      <c r="J17" s="347"/>
    </row>
    <row r="18" spans="2:10" s="267" customFormat="1" ht="96.75" customHeight="1">
      <c r="B18" s="352"/>
      <c r="C18" s="350"/>
      <c r="D18" s="350"/>
      <c r="E18" s="350"/>
      <c r="F18" s="272" t="s">
        <v>672</v>
      </c>
      <c r="G18" s="272" t="s">
        <v>745</v>
      </c>
      <c r="H18" s="271"/>
      <c r="I18" s="346" t="s">
        <v>673</v>
      </c>
      <c r="J18" s="347"/>
    </row>
    <row r="19" spans="2:10" s="267" customFormat="1" ht="310.5" customHeight="1">
      <c r="B19" s="352"/>
      <c r="C19" s="271" t="s">
        <v>1096</v>
      </c>
      <c r="D19" s="271" t="s">
        <v>1097</v>
      </c>
      <c r="E19" s="271" t="s">
        <v>1098</v>
      </c>
      <c r="F19" s="272" t="s">
        <v>676</v>
      </c>
      <c r="G19" s="272" t="s">
        <v>1099</v>
      </c>
      <c r="H19" s="273" t="s">
        <v>677</v>
      </c>
      <c r="I19" s="348" t="s">
        <v>678</v>
      </c>
      <c r="J19" s="349"/>
    </row>
    <row r="20" spans="2:10" s="267" customFormat="1" ht="310.5" customHeight="1">
      <c r="B20" s="352"/>
      <c r="C20" s="271" t="s">
        <v>1100</v>
      </c>
      <c r="D20" s="271" t="s">
        <v>1101</v>
      </c>
      <c r="E20" s="271" t="s">
        <v>1102</v>
      </c>
      <c r="F20" s="272" t="s">
        <v>682</v>
      </c>
      <c r="G20" s="272" t="s">
        <v>1086</v>
      </c>
      <c r="H20" s="273"/>
      <c r="I20" s="346" t="s">
        <v>1103</v>
      </c>
      <c r="J20" s="347"/>
    </row>
    <row r="21" spans="2:10" s="267" customFormat="1" ht="138" customHeight="1">
      <c r="B21" s="352"/>
      <c r="C21" s="271" t="s">
        <v>683</v>
      </c>
      <c r="D21" s="271" t="s">
        <v>1104</v>
      </c>
      <c r="E21" s="271" t="s">
        <v>1105</v>
      </c>
      <c r="F21" s="272" t="s">
        <v>685</v>
      </c>
      <c r="G21" s="272" t="s">
        <v>1106</v>
      </c>
      <c r="H21" s="273"/>
      <c r="I21" s="346" t="s">
        <v>686</v>
      </c>
      <c r="J21" s="347"/>
    </row>
    <row r="22" spans="2:10" s="267" customFormat="1" ht="147" customHeight="1">
      <c r="B22" s="353"/>
      <c r="C22" s="271" t="s">
        <v>1107</v>
      </c>
      <c r="D22" s="271" t="s">
        <v>1108</v>
      </c>
      <c r="E22" s="271" t="s">
        <v>1109</v>
      </c>
      <c r="F22" s="272" t="s">
        <v>1110</v>
      </c>
      <c r="G22" s="272" t="s">
        <v>1086</v>
      </c>
      <c r="H22" s="273"/>
      <c r="I22" s="346" t="s">
        <v>1111</v>
      </c>
      <c r="J22" s="347"/>
    </row>
    <row r="23" spans="2:10" s="267" customFormat="1" ht="306">
      <c r="B23" s="274" t="s">
        <v>687</v>
      </c>
      <c r="C23" s="271" t="s">
        <v>688</v>
      </c>
      <c r="D23" s="271" t="s">
        <v>1112</v>
      </c>
      <c r="E23" s="271" t="s">
        <v>1113</v>
      </c>
      <c r="F23" s="273" t="s">
        <v>691</v>
      </c>
      <c r="G23" s="273" t="s">
        <v>1114</v>
      </c>
      <c r="H23" s="273"/>
      <c r="I23" s="346" t="s">
        <v>692</v>
      </c>
      <c r="J23" s="347"/>
    </row>
    <row r="24" spans="2:10" s="267" customFormat="1" ht="90" customHeight="1">
      <c r="B24" s="270" t="s">
        <v>693</v>
      </c>
      <c r="C24" s="275" t="s">
        <v>1115</v>
      </c>
      <c r="D24" s="271" t="s">
        <v>1116</v>
      </c>
      <c r="E24" s="271" t="s">
        <v>1117</v>
      </c>
      <c r="F24" s="273"/>
      <c r="G24" s="273" t="s">
        <v>236</v>
      </c>
      <c r="H24" s="273"/>
      <c r="I24" s="346" t="s">
        <v>697</v>
      </c>
      <c r="J24" s="347"/>
    </row>
    <row r="25" spans="2:10" s="267" customFormat="1"/>
    <row r="26" spans="2:10" s="267" customFormat="1"/>
  </sheetData>
  <mergeCells count="34">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 ref="B16:B22"/>
    <mergeCell ref="C16:C18"/>
    <mergeCell ref="D16:D18"/>
    <mergeCell ref="E16:E18"/>
    <mergeCell ref="I16:J16"/>
    <mergeCell ref="C14:C15"/>
    <mergeCell ref="D14:D15"/>
    <mergeCell ref="E14:E15"/>
    <mergeCell ref="I14:J14"/>
    <mergeCell ref="I15:J15"/>
    <mergeCell ref="I23:J23"/>
    <mergeCell ref="I24:J24"/>
    <mergeCell ref="I17:J17"/>
    <mergeCell ref="I18:J18"/>
    <mergeCell ref="I19:J19"/>
    <mergeCell ref="I20:J20"/>
    <mergeCell ref="I21:J21"/>
    <mergeCell ref="I22:J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991"/>
  <sheetViews>
    <sheetView showGridLines="0" tabSelected="1" view="pageBreakPreview" topLeftCell="B1" zoomScale="80" zoomScaleNormal="70" zoomScaleSheetLayoutView="80" workbookViewId="0">
      <pane ySplit="10" topLeftCell="A11" activePane="bottomLeft" state="frozen"/>
      <selection activeCell="B1" sqref="B1"/>
      <selection pane="bottomLeft" activeCell="L12" sqref="L12"/>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377"/>
      <c r="C2" s="378"/>
      <c r="D2" s="378"/>
      <c r="E2" s="42"/>
      <c r="F2" s="368" t="s">
        <v>1126</v>
      </c>
      <c r="G2" s="369"/>
      <c r="H2" s="369"/>
      <c r="I2" s="369"/>
      <c r="J2" s="369"/>
      <c r="K2" s="369"/>
      <c r="L2" s="369"/>
      <c r="M2" s="369"/>
      <c r="N2" s="369"/>
      <c r="O2" s="369"/>
      <c r="P2" s="370"/>
      <c r="Q2" s="19"/>
      <c r="R2" s="1"/>
      <c r="S2" s="1"/>
      <c r="T2" s="1"/>
      <c r="U2" s="1"/>
      <c r="V2" s="1"/>
      <c r="W2" s="1"/>
      <c r="X2" s="1"/>
      <c r="Y2" s="1"/>
      <c r="Z2" s="1"/>
      <c r="AA2" s="1"/>
      <c r="AB2" s="1"/>
      <c r="AC2" s="1"/>
      <c r="AD2" s="1"/>
      <c r="AE2" s="1"/>
      <c r="AF2" s="1"/>
      <c r="AG2" s="1"/>
      <c r="AH2" s="1"/>
    </row>
    <row r="3" spans="1:34">
      <c r="A3" s="37"/>
      <c r="B3" s="379"/>
      <c r="C3" s="380"/>
      <c r="D3" s="381"/>
      <c r="E3" s="41"/>
      <c r="F3" s="371"/>
      <c r="G3" s="372"/>
      <c r="H3" s="372"/>
      <c r="I3" s="372"/>
      <c r="J3" s="372"/>
      <c r="K3" s="372"/>
      <c r="L3" s="372"/>
      <c r="M3" s="372"/>
      <c r="N3" s="372"/>
      <c r="O3" s="372"/>
      <c r="P3" s="373"/>
      <c r="Q3" s="19"/>
      <c r="R3" s="1"/>
      <c r="S3" s="1"/>
      <c r="T3" s="1"/>
      <c r="U3" s="1"/>
      <c r="V3" s="1"/>
      <c r="W3" s="1"/>
      <c r="X3" s="1"/>
      <c r="Y3" s="1"/>
      <c r="Z3" s="1"/>
      <c r="AA3" s="1"/>
      <c r="AB3" s="1"/>
      <c r="AC3" s="1"/>
      <c r="AD3" s="1"/>
      <c r="AE3" s="1"/>
      <c r="AF3" s="1"/>
      <c r="AG3" s="1"/>
      <c r="AH3" s="1"/>
    </row>
    <row r="4" spans="1:34">
      <c r="A4" s="37"/>
      <c r="B4" s="379"/>
      <c r="C4" s="380"/>
      <c r="D4" s="381"/>
      <c r="E4" s="41"/>
      <c r="F4" s="371"/>
      <c r="G4" s="372"/>
      <c r="H4" s="372"/>
      <c r="I4" s="372"/>
      <c r="J4" s="372"/>
      <c r="K4" s="372"/>
      <c r="L4" s="372"/>
      <c r="M4" s="372"/>
      <c r="N4" s="372"/>
      <c r="O4" s="372"/>
      <c r="P4" s="373"/>
      <c r="Q4" s="19"/>
      <c r="R4" s="1"/>
      <c r="S4" s="1"/>
      <c r="T4" s="1"/>
      <c r="U4" s="1"/>
      <c r="V4" s="1"/>
      <c r="W4" s="1"/>
      <c r="X4" s="1"/>
      <c r="Y4" s="1"/>
      <c r="Z4" s="1"/>
      <c r="AA4" s="1"/>
      <c r="AB4" s="1"/>
      <c r="AC4" s="1"/>
      <c r="AD4" s="1"/>
      <c r="AE4" s="1"/>
      <c r="AF4" s="1"/>
      <c r="AG4" s="1"/>
      <c r="AH4" s="1"/>
    </row>
    <row r="5" spans="1:34" ht="15.75" thickBot="1">
      <c r="A5" s="37"/>
      <c r="B5" s="382"/>
      <c r="C5" s="383"/>
      <c r="D5" s="383"/>
      <c r="E5" s="43"/>
      <c r="F5" s="374"/>
      <c r="G5" s="375"/>
      <c r="H5" s="375"/>
      <c r="I5" s="375"/>
      <c r="J5" s="375"/>
      <c r="K5" s="375"/>
      <c r="L5" s="375"/>
      <c r="M5" s="375"/>
      <c r="N5" s="375"/>
      <c r="O5" s="375"/>
      <c r="P5" s="376"/>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252" t="s">
        <v>1132</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384" t="s">
        <v>163</v>
      </c>
      <c r="C9" s="27"/>
      <c r="D9" s="384" t="s">
        <v>164</v>
      </c>
      <c r="E9" s="29"/>
      <c r="F9" s="384" t="s">
        <v>165</v>
      </c>
      <c r="G9" s="384" t="s">
        <v>166</v>
      </c>
      <c r="H9" s="384" t="s">
        <v>168</v>
      </c>
      <c r="I9" s="384" t="s">
        <v>169</v>
      </c>
      <c r="J9" s="384" t="s">
        <v>170</v>
      </c>
      <c r="K9" s="384" t="s">
        <v>171</v>
      </c>
      <c r="L9" s="384" t="s">
        <v>1038</v>
      </c>
      <c r="M9" s="386" t="s">
        <v>175</v>
      </c>
      <c r="N9" s="386" t="s">
        <v>1037</v>
      </c>
      <c r="O9" s="386" t="s">
        <v>177</v>
      </c>
      <c r="P9" s="386" t="s">
        <v>179</v>
      </c>
      <c r="Q9" s="5"/>
      <c r="R9" s="5"/>
      <c r="S9" s="5"/>
      <c r="T9" s="5"/>
      <c r="U9" s="5"/>
      <c r="V9" s="5"/>
      <c r="W9" s="5"/>
      <c r="X9" s="5"/>
      <c r="Y9" s="5"/>
      <c r="Z9" s="5"/>
      <c r="AA9" s="5"/>
      <c r="AB9" s="5"/>
      <c r="AC9" s="5"/>
      <c r="AD9" s="5"/>
      <c r="AE9" s="5"/>
      <c r="AF9" s="5"/>
      <c r="AG9" s="5"/>
      <c r="AH9" s="5"/>
    </row>
    <row r="10" spans="1:34" ht="63" customHeight="1">
      <c r="A10" s="6" t="s">
        <v>180</v>
      </c>
      <c r="B10" s="385"/>
      <c r="C10" s="28"/>
      <c r="D10" s="385"/>
      <c r="E10" s="30"/>
      <c r="F10" s="385"/>
      <c r="G10" s="385"/>
      <c r="H10" s="385"/>
      <c r="I10" s="385"/>
      <c r="J10" s="385"/>
      <c r="K10" s="385"/>
      <c r="L10" s="385"/>
      <c r="M10" s="387"/>
      <c r="N10" s="387"/>
      <c r="O10" s="387"/>
      <c r="P10" s="387"/>
      <c r="Q10" s="5"/>
      <c r="R10" s="5"/>
      <c r="S10" s="5"/>
      <c r="T10" s="5"/>
      <c r="U10" s="5"/>
      <c r="V10" s="5"/>
      <c r="W10" s="5"/>
      <c r="X10" s="5"/>
      <c r="Y10" s="5"/>
      <c r="Z10" s="5"/>
      <c r="AA10" s="5"/>
      <c r="AB10" s="5"/>
      <c r="AC10" s="5"/>
      <c r="AD10" s="5"/>
      <c r="AE10" s="5"/>
      <c r="AF10" s="5"/>
      <c r="AG10" s="5"/>
      <c r="AH10" s="5"/>
    </row>
    <row r="11" spans="1:34" ht="90">
      <c r="A11" s="1"/>
      <c r="B11" s="7" t="s">
        <v>188</v>
      </c>
      <c r="C11" s="24" t="str">
        <f>VLOOKUP($B11,Listas!$A$2:$B$5,2,FALSE)</f>
        <v>PerDos</v>
      </c>
      <c r="D11" s="7" t="s">
        <v>189</v>
      </c>
      <c r="E11" s="24" t="str">
        <f>VLOOKUP($B11,Listas!$A$2:$B$5,2,FALSE)</f>
        <v>PerDos</v>
      </c>
      <c r="F11" s="7" t="s">
        <v>190</v>
      </c>
      <c r="G11" s="148" t="s">
        <v>192</v>
      </c>
      <c r="H11" s="148" t="s">
        <v>930</v>
      </c>
      <c r="I11" s="148" t="s">
        <v>194</v>
      </c>
      <c r="J11" s="148" t="s">
        <v>986</v>
      </c>
      <c r="K11" s="148" t="s">
        <v>195</v>
      </c>
      <c r="L11" s="230">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90">
      <c r="A12" s="1"/>
      <c r="B12" s="7" t="s">
        <v>188</v>
      </c>
      <c r="C12" s="24" t="str">
        <f>VLOOKUP($B12,Listas!$A$2:$B$5,2,FALSE)</f>
        <v>PerDos</v>
      </c>
      <c r="D12" s="7" t="s">
        <v>189</v>
      </c>
      <c r="E12" s="24" t="str">
        <f>VLOOKUP($B12,Listas!$A$2:$B$5,2,FALSE)</f>
        <v>PerDos</v>
      </c>
      <c r="F12" s="7" t="s">
        <v>190</v>
      </c>
      <c r="G12" s="148" t="s">
        <v>192</v>
      </c>
      <c r="H12" s="148" t="s">
        <v>930</v>
      </c>
      <c r="I12" s="148" t="s">
        <v>199</v>
      </c>
      <c r="J12" s="149" t="s">
        <v>987</v>
      </c>
      <c r="K12" s="149" t="s">
        <v>200</v>
      </c>
      <c r="L12" s="230">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230">
        <v>0</v>
      </c>
      <c r="M13" s="150">
        <v>45291</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231">
        <v>0</v>
      </c>
      <c r="M14" s="150">
        <v>45291</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930</v>
      </c>
      <c r="I15" s="148" t="s">
        <v>212</v>
      </c>
      <c r="J15" s="149" t="s">
        <v>213</v>
      </c>
      <c r="K15" s="149" t="s">
        <v>214</v>
      </c>
      <c r="L15" s="230">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1036</v>
      </c>
      <c r="H16" s="148" t="s">
        <v>930</v>
      </c>
      <c r="I16" s="148" t="s">
        <v>217</v>
      </c>
      <c r="J16" s="148" t="s">
        <v>218</v>
      </c>
      <c r="K16" s="8" t="s">
        <v>219</v>
      </c>
      <c r="L16" s="231">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75">
      <c r="A17" s="1"/>
      <c r="B17" s="7" t="s">
        <v>302</v>
      </c>
      <c r="C17" s="24" t="str">
        <f>VLOOKUP($B17,Listas!$A$2:$B$5,2,FALSE)</f>
        <v>PerUno</v>
      </c>
      <c r="D17" s="7" t="s">
        <v>313</v>
      </c>
      <c r="E17" s="24" t="str">
        <f>VLOOKUP($D17,Listas!$E$2:$F$11,2,FALSE)</f>
        <v>ObjDos</v>
      </c>
      <c r="F17" s="7" t="s">
        <v>314</v>
      </c>
      <c r="G17" s="148" t="s">
        <v>988</v>
      </c>
      <c r="H17" s="148" t="s">
        <v>72</v>
      </c>
      <c r="I17" s="148" t="s">
        <v>221</v>
      </c>
      <c r="J17" s="148" t="s">
        <v>222</v>
      </c>
      <c r="K17" s="8" t="s">
        <v>223</v>
      </c>
      <c r="L17" s="231">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90">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230">
        <v>0</v>
      </c>
      <c r="M18" s="150">
        <v>45291</v>
      </c>
      <c r="N18" s="150"/>
      <c r="O18" s="8">
        <v>50</v>
      </c>
      <c r="P18" s="7" t="s">
        <v>207</v>
      </c>
      <c r="Q18" s="19"/>
      <c r="R18" s="1"/>
      <c r="S18" s="1"/>
      <c r="T18" s="1"/>
      <c r="U18" s="1"/>
      <c r="V18" s="1"/>
      <c r="W18" s="1"/>
      <c r="X18" s="1"/>
      <c r="Y18" s="1"/>
      <c r="Z18" s="1"/>
      <c r="AA18" s="1"/>
      <c r="AB18" s="1"/>
      <c r="AC18" s="1"/>
      <c r="AD18" s="1"/>
      <c r="AE18" s="1"/>
      <c r="AF18" s="1"/>
      <c r="AG18" s="1"/>
      <c r="AH18" s="1"/>
    </row>
    <row r="19" spans="1:34" ht="90">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231">
        <v>0</v>
      </c>
      <c r="M19" s="150">
        <v>45291</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230">
        <v>0</v>
      </c>
      <c r="M20" s="150">
        <v>45291</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231">
        <v>0</v>
      </c>
      <c r="M21" s="150">
        <v>45291</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VLOOKUP($B22,[5]Listas!$A$2:$B$5,2,FALSE)</f>
        <v>PerDos</v>
      </c>
      <c r="D22" s="7" t="s">
        <v>189</v>
      </c>
      <c r="E22" s="24" t="str">
        <f>VLOOKUP($B22,[5]Listas!$A$2:$B$5,2,FALSE)</f>
        <v>PerDos</v>
      </c>
      <c r="F22" s="7" t="s">
        <v>190</v>
      </c>
      <c r="G22" s="148" t="s">
        <v>237</v>
      </c>
      <c r="H22" s="7" t="s">
        <v>72</v>
      </c>
      <c r="I22" s="7" t="s">
        <v>238</v>
      </c>
      <c r="J22" s="7" t="s">
        <v>239</v>
      </c>
      <c r="K22" s="8" t="s">
        <v>989</v>
      </c>
      <c r="L22" s="231">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VLOOKUP($B23,[5]Listas!$A$2:$B$5,2,FALSE)</f>
        <v>PerDos</v>
      </c>
      <c r="D23" s="7" t="s">
        <v>189</v>
      </c>
      <c r="E23" s="24" t="str">
        <f>VLOOKUP($B23,[5]Listas!$A$2:$B$5,2,FALSE)</f>
        <v>PerDos</v>
      </c>
      <c r="F23" s="7" t="s">
        <v>190</v>
      </c>
      <c r="G23" s="148" t="s">
        <v>237</v>
      </c>
      <c r="H23" s="7" t="s">
        <v>72</v>
      </c>
      <c r="I23" s="7" t="s">
        <v>241</v>
      </c>
      <c r="J23" s="7" t="s">
        <v>242</v>
      </c>
      <c r="K23" s="8" t="s">
        <v>243</v>
      </c>
      <c r="L23" s="231">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VLOOKUP($B24,[5]Listas!$A$2:$B$5,2,FALSE)</f>
        <v>PerDos</v>
      </c>
      <c r="D24" s="7" t="s">
        <v>189</v>
      </c>
      <c r="E24" s="24" t="str">
        <f>VLOOKUP($B24,[5]Listas!$A$2:$B$5,2,FALSE)</f>
        <v>PerDos</v>
      </c>
      <c r="F24" s="7" t="s">
        <v>190</v>
      </c>
      <c r="G24" s="148" t="s">
        <v>237</v>
      </c>
      <c r="H24" s="7" t="s">
        <v>72</v>
      </c>
      <c r="I24" s="7" t="s">
        <v>245</v>
      </c>
      <c r="J24" s="7" t="s">
        <v>246</v>
      </c>
      <c r="K24" s="8" t="s">
        <v>247</v>
      </c>
      <c r="L24" s="231">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customHeight="1">
      <c r="A25" s="1"/>
      <c r="B25" s="148" t="s">
        <v>188</v>
      </c>
      <c r="C25" s="151" t="str">
        <f>VLOOKUP($B25,[6]Listas!$A$2:$B$5,2,FALSE)</f>
        <v>PerDos</v>
      </c>
      <c r="D25" s="148" t="s">
        <v>189</v>
      </c>
      <c r="E25" s="151" t="str">
        <f>VLOOKUP($D25,[6]Listas!$E$2:$F$11,2,FALSE)</f>
        <v>ObjCinco</v>
      </c>
      <c r="F25" s="148" t="s">
        <v>190</v>
      </c>
      <c r="G25" s="148" t="s">
        <v>250</v>
      </c>
      <c r="H25" s="148" t="s">
        <v>84</v>
      </c>
      <c r="I25" s="148" t="s">
        <v>251</v>
      </c>
      <c r="J25" s="148" t="s">
        <v>252</v>
      </c>
      <c r="K25" s="149" t="s">
        <v>253</v>
      </c>
      <c r="L25" s="230">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customHeight="1">
      <c r="A26" s="1"/>
      <c r="B26" s="148" t="s">
        <v>188</v>
      </c>
      <c r="C26" s="151" t="str">
        <f>VLOOKUP($B26,[6]Listas!$A$2:$B$5,2,FALSE)</f>
        <v>PerDos</v>
      </c>
      <c r="D26" s="148" t="s">
        <v>189</v>
      </c>
      <c r="E26" s="151" t="str">
        <f>VLOOKUP($D26,[6]Listas!$E$2:$F$11,2,FALSE)</f>
        <v>ObjCinco</v>
      </c>
      <c r="F26" s="148" t="s">
        <v>190</v>
      </c>
      <c r="G26" s="148" t="s">
        <v>250</v>
      </c>
      <c r="H26" s="148" t="s">
        <v>84</v>
      </c>
      <c r="I26" s="148" t="s">
        <v>254</v>
      </c>
      <c r="J26" s="148" t="s">
        <v>255</v>
      </c>
      <c r="K26" s="148" t="s">
        <v>256</v>
      </c>
      <c r="L26" s="230">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c r="A27" s="1"/>
      <c r="B27" s="148" t="s">
        <v>188</v>
      </c>
      <c r="C27" s="151" t="str">
        <f>VLOOKUP($B27,[6]Listas!$A$2:$B$5,2,FALSE)</f>
        <v>PerDos</v>
      </c>
      <c r="D27" s="148" t="s">
        <v>257</v>
      </c>
      <c r="E27" s="151" t="str">
        <f>VLOOKUP($D27,[6]Listas!$E$2:$F$11,2,FALSE)</f>
        <v>ObjOcho</v>
      </c>
      <c r="F27" s="148" t="s">
        <v>258</v>
      </c>
      <c r="G27" s="148" t="s">
        <v>942</v>
      </c>
      <c r="H27" s="148" t="s">
        <v>84</v>
      </c>
      <c r="I27" s="148" t="s">
        <v>990</v>
      </c>
      <c r="J27" s="148" t="s">
        <v>990</v>
      </c>
      <c r="K27" s="149" t="s">
        <v>943</v>
      </c>
      <c r="L27" s="230">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c r="A28" s="1"/>
      <c r="B28" s="148" t="s">
        <v>188</v>
      </c>
      <c r="C28" s="151" t="str">
        <f>VLOOKUP($B28,[6]Listas!$A$2:$B$5,2,FALSE)</f>
        <v>PerDos</v>
      </c>
      <c r="D28" s="148" t="s">
        <v>189</v>
      </c>
      <c r="E28" s="151" t="str">
        <f>VLOOKUP($D28,[6]Listas!$E$2:$F$11,2,FALSE)</f>
        <v>ObjCinco</v>
      </c>
      <c r="F28" s="148" t="s">
        <v>190</v>
      </c>
      <c r="G28" s="148" t="s">
        <v>991</v>
      </c>
      <c r="H28" s="148" t="s">
        <v>84</v>
      </c>
      <c r="I28" s="148" t="s">
        <v>260</v>
      </c>
      <c r="J28" s="148" t="s">
        <v>261</v>
      </c>
      <c r="K28" s="148" t="s">
        <v>262</v>
      </c>
      <c r="L28" s="230">
        <v>0.3</v>
      </c>
      <c r="M28" s="150">
        <v>45010</v>
      </c>
      <c r="N28" s="150">
        <v>45009</v>
      </c>
      <c r="O28" s="149">
        <v>30</v>
      </c>
      <c r="P28" s="148" t="s">
        <v>207</v>
      </c>
      <c r="Q28" s="19"/>
      <c r="R28" s="1"/>
      <c r="S28" s="1"/>
      <c r="T28" s="1"/>
      <c r="U28" s="1"/>
      <c r="V28" s="1"/>
      <c r="W28" s="1"/>
      <c r="X28" s="1"/>
      <c r="Y28" s="1"/>
      <c r="Z28" s="1"/>
      <c r="AA28" s="1"/>
      <c r="AB28" s="1"/>
      <c r="AC28" s="1"/>
      <c r="AD28" s="1"/>
      <c r="AE28" s="1"/>
      <c r="AF28" s="1"/>
      <c r="AG28" s="1"/>
      <c r="AH28" s="1"/>
    </row>
    <row r="29" spans="1:34" ht="90">
      <c r="A29" s="1"/>
      <c r="B29" s="148" t="s">
        <v>188</v>
      </c>
      <c r="C29" s="151" t="str">
        <f>VLOOKUP($B29,[6]Listas!$A$2:$B$5,2,FALSE)</f>
        <v>PerDos</v>
      </c>
      <c r="D29" s="148" t="s">
        <v>189</v>
      </c>
      <c r="E29" s="151" t="str">
        <f>VLOOKUP($D29,[6]Listas!$E$2:$F$11,2,FALSE)</f>
        <v>ObjCinco</v>
      </c>
      <c r="F29" s="148" t="s">
        <v>190</v>
      </c>
      <c r="G29" s="148" t="s">
        <v>991</v>
      </c>
      <c r="H29" s="148" t="s">
        <v>84</v>
      </c>
      <c r="I29" s="148" t="s">
        <v>264</v>
      </c>
      <c r="J29" s="148" t="s">
        <v>265</v>
      </c>
      <c r="K29" s="149" t="s">
        <v>259</v>
      </c>
      <c r="L29" s="230">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c r="A30" s="1"/>
      <c r="B30" s="148" t="s">
        <v>188</v>
      </c>
      <c r="C30" s="151" t="str">
        <f>VLOOKUP($B30,[6]Listas!$A$2:$B$5,2,FALSE)</f>
        <v>PerDos</v>
      </c>
      <c r="D30" s="148" t="s">
        <v>189</v>
      </c>
      <c r="E30" s="151" t="str">
        <f>VLOOKUP($D30,[6]Listas!$E$2:$F$11,2,FALSE)</f>
        <v>ObjCinco</v>
      </c>
      <c r="F30" s="148" t="s">
        <v>190</v>
      </c>
      <c r="G30" s="148" t="s">
        <v>991</v>
      </c>
      <c r="H30" s="148" t="s">
        <v>84</v>
      </c>
      <c r="I30" s="152" t="s">
        <v>266</v>
      </c>
      <c r="J30" s="152" t="s">
        <v>267</v>
      </c>
      <c r="K30" s="152" t="s">
        <v>268</v>
      </c>
      <c r="L30" s="230">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c r="A31" s="1"/>
      <c r="B31" s="148" t="s">
        <v>188</v>
      </c>
      <c r="C31" s="151" t="str">
        <f>VLOOKUP($B31,[6]Listas!$A$2:$B$5,2,FALSE)</f>
        <v>PerDos</v>
      </c>
      <c r="D31" s="148" t="s">
        <v>189</v>
      </c>
      <c r="E31" s="151" t="str">
        <f>VLOOKUP($D31,[6]Listas!$E$2:$F$11,2,FALSE)</f>
        <v>ObjCinco</v>
      </c>
      <c r="F31" s="148" t="s">
        <v>190</v>
      </c>
      <c r="G31" s="148" t="s">
        <v>992</v>
      </c>
      <c r="H31" s="148" t="s">
        <v>84</v>
      </c>
      <c r="I31" s="152" t="s">
        <v>269</v>
      </c>
      <c r="J31" s="148" t="s">
        <v>270</v>
      </c>
      <c r="K31" s="148" t="s">
        <v>271</v>
      </c>
      <c r="L31" s="230">
        <v>0.4</v>
      </c>
      <c r="M31" s="150">
        <v>45107</v>
      </c>
      <c r="N31" s="150">
        <v>45107</v>
      </c>
      <c r="O31" s="149">
        <v>40</v>
      </c>
      <c r="P31" s="148" t="s">
        <v>207</v>
      </c>
      <c r="Q31" s="19"/>
      <c r="R31" s="1"/>
      <c r="S31" s="1"/>
      <c r="T31" s="1"/>
      <c r="U31" s="1"/>
      <c r="V31" s="1"/>
      <c r="W31" s="1"/>
      <c r="X31" s="1"/>
      <c r="Y31" s="1"/>
      <c r="Z31" s="1"/>
      <c r="AA31" s="1"/>
      <c r="AB31" s="1"/>
      <c r="AC31" s="1"/>
      <c r="AD31" s="1"/>
      <c r="AE31" s="1"/>
      <c r="AF31" s="1"/>
      <c r="AG31" s="1"/>
      <c r="AH31" s="1"/>
    </row>
    <row r="32" spans="1:34" ht="135">
      <c r="A32" s="1"/>
      <c r="B32" s="148" t="s">
        <v>188</v>
      </c>
      <c r="C32" s="151" t="str">
        <f>VLOOKUP($B32,[6]Listas!$A$2:$B$5,2,FALSE)</f>
        <v>PerDos</v>
      </c>
      <c r="D32" s="148" t="s">
        <v>189</v>
      </c>
      <c r="E32" s="151" t="str">
        <f>VLOOKUP($D32,[6]Listas!$E$2:$F$11,2,FALSE)</f>
        <v>ObjCinco</v>
      </c>
      <c r="F32" s="148" t="s">
        <v>190</v>
      </c>
      <c r="G32" s="148" t="s">
        <v>992</v>
      </c>
      <c r="H32" s="148" t="s">
        <v>84</v>
      </c>
      <c r="I32" s="152" t="s">
        <v>272</v>
      </c>
      <c r="J32" s="148" t="s">
        <v>273</v>
      </c>
      <c r="K32" s="149" t="s">
        <v>274</v>
      </c>
      <c r="L32" s="230">
        <v>0.2</v>
      </c>
      <c r="M32" s="150">
        <v>45122</v>
      </c>
      <c r="N32" s="150">
        <v>45121</v>
      </c>
      <c r="O32" s="149">
        <v>20</v>
      </c>
      <c r="P32" s="148" t="s">
        <v>207</v>
      </c>
      <c r="Q32" s="19"/>
      <c r="R32" s="1"/>
      <c r="S32" s="1"/>
      <c r="T32" s="1"/>
      <c r="U32" s="1"/>
      <c r="V32" s="1"/>
      <c r="W32" s="1"/>
      <c r="X32" s="1"/>
      <c r="Y32" s="1"/>
      <c r="Z32" s="1"/>
      <c r="AA32" s="1"/>
      <c r="AB32" s="1"/>
      <c r="AC32" s="1"/>
      <c r="AD32" s="1"/>
      <c r="AE32" s="1"/>
      <c r="AF32" s="1"/>
      <c r="AG32" s="1"/>
      <c r="AH32" s="1"/>
    </row>
    <row r="33" spans="1:34" ht="180">
      <c r="A33" s="1"/>
      <c r="B33" s="148" t="s">
        <v>188</v>
      </c>
      <c r="C33" s="151" t="str">
        <f>VLOOKUP($B33,[6]Listas!$A$2:$B$5,2,FALSE)</f>
        <v>PerDos</v>
      </c>
      <c r="D33" s="148" t="s">
        <v>189</v>
      </c>
      <c r="E33" s="151" t="str">
        <f>VLOOKUP($D33,[6]Listas!$E$2:$F$11,2,FALSE)</f>
        <v>ObjCinco</v>
      </c>
      <c r="F33" s="148" t="s">
        <v>190</v>
      </c>
      <c r="G33" s="148" t="s">
        <v>992</v>
      </c>
      <c r="H33" s="148" t="s">
        <v>84</v>
      </c>
      <c r="I33" s="152" t="s">
        <v>275</v>
      </c>
      <c r="J33" s="152" t="s">
        <v>276</v>
      </c>
      <c r="K33" s="148" t="s">
        <v>277</v>
      </c>
      <c r="L33" s="230">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c r="A34" s="1"/>
      <c r="B34" s="148" t="s">
        <v>188</v>
      </c>
      <c r="C34" s="151" t="str">
        <f>VLOOKUP($B34,[6]Listas!$A$2:$B$5,2,FALSE)</f>
        <v>PerDos</v>
      </c>
      <c r="D34" s="148" t="s">
        <v>278</v>
      </c>
      <c r="E34" s="151" t="str">
        <f>VLOOKUP($D34,[6]Listas!$E$2:$F$11,2,FALSE)</f>
        <v>ObjSiete</v>
      </c>
      <c r="F34" s="148" t="s">
        <v>279</v>
      </c>
      <c r="G34" s="148" t="s">
        <v>925</v>
      </c>
      <c r="H34" s="148" t="s">
        <v>84</v>
      </c>
      <c r="I34" s="152" t="s">
        <v>280</v>
      </c>
      <c r="J34" s="148" t="s">
        <v>281</v>
      </c>
      <c r="K34" s="149" t="s">
        <v>282</v>
      </c>
      <c r="L34" s="230">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c r="A35" s="1"/>
      <c r="B35" s="148" t="s">
        <v>188</v>
      </c>
      <c r="C35" s="151" t="str">
        <f>VLOOKUP($B35,[6]Listas!$A$2:$B$5,2,FALSE)</f>
        <v>PerDos</v>
      </c>
      <c r="D35" s="148" t="s">
        <v>278</v>
      </c>
      <c r="E35" s="151" t="str">
        <f>VLOOKUP($D35,[6]Listas!$E$2:$F$11,2,FALSE)</f>
        <v>ObjSiete</v>
      </c>
      <c r="F35" s="148" t="s">
        <v>279</v>
      </c>
      <c r="G35" s="148" t="s">
        <v>925</v>
      </c>
      <c r="H35" s="148" t="s">
        <v>84</v>
      </c>
      <c r="I35" s="152" t="s">
        <v>283</v>
      </c>
      <c r="J35" s="148" t="s">
        <v>284</v>
      </c>
      <c r="K35" s="149" t="s">
        <v>285</v>
      </c>
      <c r="L35" s="230">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c r="A36" s="1"/>
      <c r="B36" s="148" t="s">
        <v>188</v>
      </c>
      <c r="C36" s="151" t="str">
        <f>VLOOKUP($B36,[6]Listas!$A$2:$B$5,2,FALSE)</f>
        <v>PerDos</v>
      </c>
      <c r="D36" s="148" t="s">
        <v>189</v>
      </c>
      <c r="E36" s="151" t="str">
        <f>VLOOKUP($D36,[6]Listas!$E$2:$F$11,2,FALSE)</f>
        <v>ObjCinco</v>
      </c>
      <c r="F36" s="148" t="s">
        <v>190</v>
      </c>
      <c r="G36" s="148" t="s">
        <v>993</v>
      </c>
      <c r="H36" s="148" t="s">
        <v>84</v>
      </c>
      <c r="I36" s="152" t="s">
        <v>286</v>
      </c>
      <c r="J36" s="148" t="s">
        <v>287</v>
      </c>
      <c r="K36" s="149" t="s">
        <v>288</v>
      </c>
      <c r="L36" s="230">
        <v>0.1</v>
      </c>
      <c r="M36" s="150">
        <v>44985</v>
      </c>
      <c r="N36" s="150">
        <v>44985</v>
      </c>
      <c r="O36" s="149">
        <v>10</v>
      </c>
      <c r="P36" s="148" t="s">
        <v>198</v>
      </c>
      <c r="Q36" s="19"/>
      <c r="R36" s="1"/>
      <c r="S36" s="1"/>
      <c r="T36" s="1"/>
      <c r="U36" s="1"/>
      <c r="V36" s="1"/>
      <c r="W36" s="1"/>
      <c r="X36" s="1"/>
      <c r="Y36" s="1"/>
      <c r="Z36" s="1"/>
      <c r="AA36" s="1"/>
      <c r="AB36" s="1"/>
      <c r="AC36" s="1"/>
      <c r="AD36" s="1"/>
      <c r="AE36" s="1"/>
      <c r="AF36" s="1"/>
      <c r="AG36" s="1"/>
      <c r="AH36" s="1"/>
    </row>
    <row r="37" spans="1:34" ht="90">
      <c r="A37" s="1"/>
      <c r="B37" s="148" t="s">
        <v>188</v>
      </c>
      <c r="C37" s="151" t="str">
        <f>VLOOKUP($B37,[6]Listas!$A$2:$B$5,2,FALSE)</f>
        <v>PerDos</v>
      </c>
      <c r="D37" s="148" t="s">
        <v>189</v>
      </c>
      <c r="E37" s="151" t="str">
        <f>VLOOKUP($D37,[6]Listas!$E$2:$F$11,2,FALSE)</f>
        <v>ObjCinco</v>
      </c>
      <c r="F37" s="148" t="s">
        <v>190</v>
      </c>
      <c r="G37" s="148" t="s">
        <v>993</v>
      </c>
      <c r="H37" s="148" t="s">
        <v>84</v>
      </c>
      <c r="I37" s="152" t="s">
        <v>289</v>
      </c>
      <c r="J37" s="148" t="s">
        <v>273</v>
      </c>
      <c r="K37" s="149" t="s">
        <v>274</v>
      </c>
      <c r="L37" s="230">
        <v>0.1</v>
      </c>
      <c r="M37" s="150">
        <v>45000</v>
      </c>
      <c r="N37" s="150">
        <v>45000.520138888889</v>
      </c>
      <c r="O37" s="149">
        <v>10</v>
      </c>
      <c r="P37" s="148" t="s">
        <v>198</v>
      </c>
      <c r="Q37" s="19"/>
      <c r="R37" s="1"/>
      <c r="S37" s="1"/>
      <c r="T37" s="1"/>
      <c r="U37" s="1"/>
      <c r="V37" s="1"/>
      <c r="W37" s="1"/>
      <c r="X37" s="1"/>
      <c r="Y37" s="1"/>
      <c r="Z37" s="1"/>
      <c r="AA37" s="1"/>
      <c r="AB37" s="1"/>
      <c r="AC37" s="1"/>
      <c r="AD37" s="1"/>
      <c r="AE37" s="1"/>
      <c r="AF37" s="1"/>
      <c r="AG37" s="1"/>
      <c r="AH37" s="1"/>
    </row>
    <row r="38" spans="1:34" ht="90">
      <c r="A38" s="1"/>
      <c r="B38" s="148" t="s">
        <v>188</v>
      </c>
      <c r="C38" s="151" t="str">
        <f>VLOOKUP($B38,[6]Listas!$A$2:$B$5,2,FALSE)</f>
        <v>PerDos</v>
      </c>
      <c r="D38" s="148" t="s">
        <v>189</v>
      </c>
      <c r="E38" s="151" t="str">
        <f>VLOOKUP($D38,[6]Listas!$E$2:$F$11,2,FALSE)</f>
        <v>ObjCinco</v>
      </c>
      <c r="F38" s="148" t="s">
        <v>190</v>
      </c>
      <c r="G38" s="148" t="s">
        <v>993</v>
      </c>
      <c r="H38" s="148" t="s">
        <v>84</v>
      </c>
      <c r="I38" s="152" t="s">
        <v>290</v>
      </c>
      <c r="J38" s="148" t="s">
        <v>291</v>
      </c>
      <c r="K38" s="148" t="s">
        <v>262</v>
      </c>
      <c r="L38" s="230">
        <v>0.2</v>
      </c>
      <c r="M38" s="150">
        <v>45001</v>
      </c>
      <c r="N38" s="150">
        <v>45000</v>
      </c>
      <c r="O38" s="149">
        <v>20</v>
      </c>
      <c r="P38" s="148" t="s">
        <v>198</v>
      </c>
      <c r="Q38" s="19"/>
      <c r="R38" s="1"/>
      <c r="S38" s="1"/>
      <c r="T38" s="1"/>
      <c r="U38" s="1"/>
      <c r="V38" s="1"/>
      <c r="W38" s="1"/>
      <c r="X38" s="1"/>
      <c r="Y38" s="1"/>
      <c r="Z38" s="1"/>
      <c r="AA38" s="1"/>
      <c r="AB38" s="1"/>
      <c r="AC38" s="1"/>
      <c r="AD38" s="1"/>
      <c r="AE38" s="1"/>
      <c r="AF38" s="1"/>
      <c r="AG38" s="1"/>
      <c r="AH38" s="1"/>
    </row>
    <row r="39" spans="1:34" ht="90">
      <c r="A39" s="1"/>
      <c r="B39" s="148" t="s">
        <v>188</v>
      </c>
      <c r="C39" s="151"/>
      <c r="D39" s="148" t="s">
        <v>189</v>
      </c>
      <c r="E39" s="151"/>
      <c r="F39" s="148" t="s">
        <v>190</v>
      </c>
      <c r="G39" s="148" t="s">
        <v>993</v>
      </c>
      <c r="H39" s="148" t="s">
        <v>84</v>
      </c>
      <c r="I39" s="148" t="s">
        <v>919</v>
      </c>
      <c r="J39" s="148" t="s">
        <v>920</v>
      </c>
      <c r="K39" s="149" t="s">
        <v>292</v>
      </c>
      <c r="L39" s="230">
        <v>0</v>
      </c>
      <c r="M39" s="150">
        <v>45291</v>
      </c>
      <c r="N39" s="150"/>
      <c r="O39" s="204">
        <v>40</v>
      </c>
      <c r="P39" s="148" t="s">
        <v>198</v>
      </c>
      <c r="Q39" s="19"/>
      <c r="R39" s="1"/>
      <c r="S39" s="1"/>
      <c r="T39" s="1"/>
      <c r="U39" s="1"/>
      <c r="V39" s="1"/>
      <c r="W39" s="1"/>
      <c r="X39" s="1"/>
      <c r="Y39" s="1"/>
      <c r="Z39" s="1"/>
      <c r="AA39" s="1"/>
      <c r="AB39" s="1"/>
      <c r="AC39" s="1"/>
      <c r="AD39" s="1"/>
      <c r="AE39" s="1"/>
      <c r="AF39" s="1"/>
      <c r="AG39" s="1"/>
      <c r="AH39" s="1"/>
    </row>
    <row r="40" spans="1:34" ht="105">
      <c r="A40" s="1"/>
      <c r="B40" s="148" t="s">
        <v>188</v>
      </c>
      <c r="C40" s="151" t="str">
        <f>VLOOKUP($B40,[6]Listas!$A$2:$B$5,2,FALSE)</f>
        <v>PerDos</v>
      </c>
      <c r="D40" s="148" t="s">
        <v>189</v>
      </c>
      <c r="E40" s="151" t="str">
        <f>VLOOKUP($D40,[6]Listas!$E$2:$F$11,2,FALSE)</f>
        <v>ObjCinco</v>
      </c>
      <c r="F40" s="148" t="s">
        <v>190</v>
      </c>
      <c r="G40" s="148" t="s">
        <v>993</v>
      </c>
      <c r="H40" s="148" t="s">
        <v>84</v>
      </c>
      <c r="I40" s="152" t="s">
        <v>293</v>
      </c>
      <c r="J40" s="152" t="s">
        <v>294</v>
      </c>
      <c r="K40" s="149" t="s">
        <v>295</v>
      </c>
      <c r="L40" s="230">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c r="A41" s="1"/>
      <c r="B41" s="148" t="s">
        <v>302</v>
      </c>
      <c r="C41" s="151" t="str">
        <f>VLOOKUP($B41,[6]Listas!$A$2:$B$5,2,FALSE)</f>
        <v>PerUno</v>
      </c>
      <c r="D41" s="148" t="s">
        <v>313</v>
      </c>
      <c r="E41" s="151" t="str">
        <f>VLOOKUP($D41,[6]Listas!$E$2:$F$11,2,FALSE)</f>
        <v>ObjDos</v>
      </c>
      <c r="F41" s="148" t="s">
        <v>314</v>
      </c>
      <c r="G41" s="148" t="s">
        <v>976</v>
      </c>
      <c r="H41" s="148" t="s">
        <v>84</v>
      </c>
      <c r="I41" s="148" t="s">
        <v>994</v>
      </c>
      <c r="J41" s="148" t="s">
        <v>995</v>
      </c>
      <c r="K41" s="149" t="s">
        <v>296</v>
      </c>
      <c r="L41" s="230">
        <v>0.2</v>
      </c>
      <c r="M41" s="150">
        <v>45000</v>
      </c>
      <c r="N41" s="150">
        <v>45000</v>
      </c>
      <c r="O41" s="149">
        <v>20</v>
      </c>
      <c r="P41" s="148" t="s">
        <v>207</v>
      </c>
      <c r="Q41" s="19"/>
      <c r="R41" s="1"/>
      <c r="S41" s="1"/>
      <c r="T41" s="1"/>
      <c r="U41" s="1"/>
      <c r="V41" s="1"/>
      <c r="W41" s="1"/>
      <c r="X41" s="1"/>
      <c r="Y41" s="1"/>
      <c r="Z41" s="1"/>
      <c r="AA41" s="1"/>
      <c r="AB41" s="1"/>
      <c r="AC41" s="1"/>
      <c r="AD41" s="1"/>
      <c r="AE41" s="1"/>
      <c r="AF41" s="1"/>
      <c r="AG41" s="1"/>
      <c r="AH41" s="1"/>
    </row>
    <row r="42" spans="1:34" ht="90">
      <c r="A42" s="1"/>
      <c r="B42" s="148" t="s">
        <v>302</v>
      </c>
      <c r="C42" s="151" t="str">
        <f>VLOOKUP($B42,[6]Listas!$A$2:$B$5,2,FALSE)</f>
        <v>PerUno</v>
      </c>
      <c r="D42" s="148" t="s">
        <v>313</v>
      </c>
      <c r="E42" s="151" t="str">
        <f>VLOOKUP($D42,[6]Listas!$E$2:$F$11,2,FALSE)</f>
        <v>ObjDos</v>
      </c>
      <c r="F42" s="148" t="s">
        <v>314</v>
      </c>
      <c r="G42" s="148" t="s">
        <v>976</v>
      </c>
      <c r="H42" s="148" t="s">
        <v>84</v>
      </c>
      <c r="I42" s="148" t="s">
        <v>297</v>
      </c>
      <c r="J42" s="148" t="s">
        <v>298</v>
      </c>
      <c r="K42" s="149" t="s">
        <v>299</v>
      </c>
      <c r="L42" s="230">
        <v>0.4</v>
      </c>
      <c r="M42" s="150">
        <v>45046</v>
      </c>
      <c r="N42" s="150">
        <v>45000</v>
      </c>
      <c r="O42" s="149">
        <v>40</v>
      </c>
      <c r="P42" s="148" t="s">
        <v>207</v>
      </c>
      <c r="Q42" s="19"/>
      <c r="R42" s="1"/>
      <c r="S42" s="1"/>
      <c r="T42" s="1"/>
      <c r="U42" s="1"/>
      <c r="V42" s="1"/>
      <c r="W42" s="1"/>
      <c r="X42" s="1"/>
      <c r="Y42" s="1"/>
      <c r="Z42" s="1"/>
      <c r="AA42" s="1"/>
      <c r="AB42" s="1"/>
      <c r="AC42" s="1"/>
      <c r="AD42" s="1"/>
      <c r="AE42" s="1"/>
      <c r="AF42" s="1"/>
      <c r="AG42" s="1"/>
      <c r="AH42" s="1"/>
    </row>
    <row r="43" spans="1:34" ht="90">
      <c r="A43" s="1"/>
      <c r="B43" s="148" t="s">
        <v>302</v>
      </c>
      <c r="C43" s="151" t="str">
        <f>VLOOKUP($B43,[6]Listas!$A$2:$B$5,2,FALSE)</f>
        <v>PerUno</v>
      </c>
      <c r="D43" s="148" t="s">
        <v>313</v>
      </c>
      <c r="E43" s="151" t="str">
        <f>VLOOKUP($D43,[6]Listas!$E$2:$F$11,2,FALSE)</f>
        <v>ObjDos</v>
      </c>
      <c r="F43" s="148" t="s">
        <v>314</v>
      </c>
      <c r="G43" s="148" t="s">
        <v>976</v>
      </c>
      <c r="H43" s="148" t="s">
        <v>84</v>
      </c>
      <c r="I43" s="148" t="s">
        <v>300</v>
      </c>
      <c r="J43" s="148" t="s">
        <v>996</v>
      </c>
      <c r="K43" s="149" t="s">
        <v>301</v>
      </c>
      <c r="L43" s="230">
        <v>0.4</v>
      </c>
      <c r="M43" s="150">
        <v>45077</v>
      </c>
      <c r="N43" s="150">
        <v>45077</v>
      </c>
      <c r="O43" s="149">
        <v>40</v>
      </c>
      <c r="P43" s="148" t="s">
        <v>207</v>
      </c>
      <c r="Q43" s="19"/>
      <c r="R43" s="1"/>
      <c r="S43" s="1"/>
      <c r="T43" s="1"/>
      <c r="U43" s="1"/>
      <c r="V43" s="1"/>
      <c r="W43" s="1"/>
      <c r="X43" s="1"/>
      <c r="Y43" s="1"/>
      <c r="Z43" s="1"/>
      <c r="AA43" s="1"/>
      <c r="AB43" s="1"/>
      <c r="AC43" s="1"/>
      <c r="AD43" s="1"/>
      <c r="AE43" s="1"/>
      <c r="AF43" s="1"/>
      <c r="AG43" s="1"/>
      <c r="AH43" s="1"/>
    </row>
    <row r="44" spans="1:34" ht="105">
      <c r="A44" s="1"/>
      <c r="B44" s="148" t="s">
        <v>302</v>
      </c>
      <c r="C44" s="151" t="str">
        <f>VLOOKUP($B44,[6]Listas!$A$2:$B$5,2,FALSE)</f>
        <v>PerUno</v>
      </c>
      <c r="D44" s="148" t="s">
        <v>303</v>
      </c>
      <c r="E44" s="151" t="str">
        <f>VLOOKUP($D44,[6]Listas!$E$2:$F$11,2,FALSE)</f>
        <v>ObjUno</v>
      </c>
      <c r="F44" s="148" t="s">
        <v>304</v>
      </c>
      <c r="G44" s="148" t="s">
        <v>305</v>
      </c>
      <c r="H44" s="148" t="s">
        <v>84</v>
      </c>
      <c r="I44" s="148" t="s">
        <v>306</v>
      </c>
      <c r="J44" s="148" t="s">
        <v>307</v>
      </c>
      <c r="K44" s="149" t="s">
        <v>308</v>
      </c>
      <c r="L44" s="230">
        <v>0.4</v>
      </c>
      <c r="M44" s="150">
        <v>45138</v>
      </c>
      <c r="N44" s="150">
        <v>45124</v>
      </c>
      <c r="O44" s="149">
        <v>40</v>
      </c>
      <c r="P44" s="148" t="s">
        <v>207</v>
      </c>
      <c r="Q44" s="19"/>
      <c r="R44" s="1"/>
      <c r="S44" s="1"/>
      <c r="T44" s="1"/>
      <c r="U44" s="1"/>
      <c r="V44" s="1"/>
      <c r="W44" s="1"/>
      <c r="X44" s="1"/>
      <c r="Y44" s="1"/>
      <c r="Z44" s="1"/>
      <c r="AA44" s="1"/>
      <c r="AB44" s="1"/>
      <c r="AC44" s="1"/>
      <c r="AD44" s="1"/>
      <c r="AE44" s="1"/>
      <c r="AF44" s="1"/>
      <c r="AG44" s="1"/>
      <c r="AH44" s="1"/>
    </row>
    <row r="45" spans="1:34" ht="90">
      <c r="A45" s="1"/>
      <c r="B45" s="148" t="s">
        <v>302</v>
      </c>
      <c r="C45" s="151" t="str">
        <f>VLOOKUP($B45,[6]Listas!$A$2:$B$5,2,FALSE)</f>
        <v>PerUno</v>
      </c>
      <c r="D45" s="148" t="s">
        <v>303</v>
      </c>
      <c r="E45" s="151" t="str">
        <f>VLOOKUP($D45,[6]Listas!$E$2:$F$11,2,FALSE)</f>
        <v>ObjUno</v>
      </c>
      <c r="F45" s="148" t="s">
        <v>304</v>
      </c>
      <c r="G45" s="148" t="s">
        <v>305</v>
      </c>
      <c r="H45" s="148" t="s">
        <v>84</v>
      </c>
      <c r="I45" s="148" t="s">
        <v>310</v>
      </c>
      <c r="J45" s="148" t="s">
        <v>311</v>
      </c>
      <c r="K45" s="149" t="s">
        <v>312</v>
      </c>
      <c r="L45" s="230">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c r="A46" s="1"/>
      <c r="B46" s="148" t="s">
        <v>302</v>
      </c>
      <c r="C46" s="151" t="str">
        <f>VLOOKUP($B46,[6]Listas!$A$2:$B$5,2,FALSE)</f>
        <v>PerUno</v>
      </c>
      <c r="D46" s="148" t="s">
        <v>313</v>
      </c>
      <c r="E46" s="151" t="str">
        <f>VLOOKUP($D46,[6]Listas!$E$2:$F$11,2,FALSE)</f>
        <v>ObjDos</v>
      </c>
      <c r="F46" s="148" t="s">
        <v>314</v>
      </c>
      <c r="G46" s="148" t="s">
        <v>997</v>
      </c>
      <c r="H46" s="148" t="s">
        <v>84</v>
      </c>
      <c r="I46" s="148" t="s">
        <v>315</v>
      </c>
      <c r="J46" s="148" t="s">
        <v>1031</v>
      </c>
      <c r="K46" s="148" t="s">
        <v>316</v>
      </c>
      <c r="L46" s="230">
        <v>0.5</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c r="A47" s="1"/>
      <c r="B47" s="148" t="s">
        <v>302</v>
      </c>
      <c r="C47" s="151" t="str">
        <f>VLOOKUP($B47,[6]Listas!$A$2:$B$5,2,FALSE)</f>
        <v>PerUno</v>
      </c>
      <c r="D47" s="148" t="s">
        <v>313</v>
      </c>
      <c r="E47" s="151" t="str">
        <f>VLOOKUP($D47,[6]Listas!$E$2:$F$11,2,FALSE)</f>
        <v>ObjDos</v>
      </c>
      <c r="F47" s="148" t="s">
        <v>314</v>
      </c>
      <c r="G47" s="148" t="s">
        <v>997</v>
      </c>
      <c r="H47" s="148" t="s">
        <v>84</v>
      </c>
      <c r="I47" s="148" t="s">
        <v>317</v>
      </c>
      <c r="J47" s="148" t="s">
        <v>318</v>
      </c>
      <c r="K47" s="149" t="s">
        <v>319</v>
      </c>
      <c r="L47" s="230">
        <v>0.5</v>
      </c>
      <c r="M47" s="150">
        <v>45077</v>
      </c>
      <c r="N47" s="150">
        <v>45076</v>
      </c>
      <c r="O47" s="149">
        <v>50</v>
      </c>
      <c r="P47" s="148" t="s">
        <v>207</v>
      </c>
      <c r="Q47" s="19"/>
      <c r="R47" s="1"/>
      <c r="S47" s="1"/>
      <c r="T47" s="1"/>
      <c r="U47" s="1"/>
      <c r="V47" s="1"/>
      <c r="W47" s="1"/>
      <c r="X47" s="1"/>
      <c r="Y47" s="1"/>
      <c r="Z47" s="1"/>
      <c r="AA47" s="1"/>
      <c r="AB47" s="1"/>
      <c r="AC47" s="1"/>
      <c r="AD47" s="1"/>
      <c r="AE47" s="1"/>
      <c r="AF47" s="1"/>
      <c r="AG47" s="1"/>
      <c r="AH47" s="1"/>
    </row>
    <row r="48" spans="1:34" ht="90">
      <c r="A48" s="1"/>
      <c r="B48" s="7" t="s">
        <v>188</v>
      </c>
      <c r="C48" s="24" t="str">
        <f>VLOOKUP($B48,[7]Listas!$A$2:$B$5,2,FALSE)</f>
        <v>PerDos</v>
      </c>
      <c r="D48" s="153" t="s">
        <v>189</v>
      </c>
      <c r="E48" s="24" t="str">
        <f>VLOOKUP($D48,[7]Listas!$E$2:$F$11,2,FALSE)</f>
        <v>ObjCinco</v>
      </c>
      <c r="F48" s="154" t="s">
        <v>190</v>
      </c>
      <c r="G48" s="156" t="s">
        <v>320</v>
      </c>
      <c r="H48" s="7" t="s">
        <v>322</v>
      </c>
      <c r="I48" s="7" t="s">
        <v>323</v>
      </c>
      <c r="J48" s="7" t="s">
        <v>324</v>
      </c>
      <c r="K48" s="8" t="s">
        <v>998</v>
      </c>
      <c r="L48" s="231">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c r="A49" s="1"/>
      <c r="B49" s="7" t="s">
        <v>188</v>
      </c>
      <c r="C49" s="24"/>
      <c r="D49" s="153" t="s">
        <v>189</v>
      </c>
      <c r="E49" s="24" t="str">
        <f>VLOOKUP($D49,[7]Listas!$E$2:$F$11,2,FALSE)</f>
        <v>ObjCinco</v>
      </c>
      <c r="F49" s="7" t="s">
        <v>190</v>
      </c>
      <c r="G49" s="157" t="s">
        <v>326</v>
      </c>
      <c r="H49" s="7" t="s">
        <v>322</v>
      </c>
      <c r="I49" s="7" t="s">
        <v>327</v>
      </c>
      <c r="J49" s="7" t="s">
        <v>999</v>
      </c>
      <c r="K49" s="8" t="s">
        <v>328</v>
      </c>
      <c r="L49" s="231">
        <v>0.66</v>
      </c>
      <c r="M49" s="9">
        <v>45290</v>
      </c>
      <c r="N49" s="9"/>
      <c r="O49" s="8">
        <v>100</v>
      </c>
      <c r="P49" s="7"/>
      <c r="Q49" s="19"/>
      <c r="R49" s="1"/>
      <c r="S49" s="1"/>
      <c r="T49" s="1"/>
      <c r="U49" s="1"/>
      <c r="V49" s="1"/>
      <c r="W49" s="1"/>
      <c r="X49" s="1"/>
      <c r="Y49" s="1"/>
      <c r="Z49" s="1"/>
      <c r="AA49" s="1"/>
      <c r="AB49" s="1"/>
      <c r="AC49" s="1"/>
      <c r="AD49" s="1"/>
      <c r="AE49" s="1"/>
      <c r="AF49" s="1"/>
      <c r="AG49" s="1"/>
      <c r="AH49" s="1"/>
    </row>
    <row r="50" spans="1:34" ht="240">
      <c r="A50" s="1"/>
      <c r="B50" s="7" t="s">
        <v>188</v>
      </c>
      <c r="C50" s="24"/>
      <c r="D50" s="153" t="s">
        <v>189</v>
      </c>
      <c r="E50" s="24" t="str">
        <f>VLOOKUP($D50,[7]Listas!$E$2:$F$11,2,FALSE)</f>
        <v>ObjCinco</v>
      </c>
      <c r="F50" s="7" t="s">
        <v>190</v>
      </c>
      <c r="G50" s="157" t="s">
        <v>1000</v>
      </c>
      <c r="H50" s="7" t="s">
        <v>322</v>
      </c>
      <c r="I50" s="7" t="s">
        <v>330</v>
      </c>
      <c r="J50" s="7" t="s">
        <v>331</v>
      </c>
      <c r="K50" s="8" t="s">
        <v>332</v>
      </c>
      <c r="L50" s="231">
        <v>0.66</v>
      </c>
      <c r="M50" s="9">
        <v>45290</v>
      </c>
      <c r="N50" s="9"/>
      <c r="O50" s="8">
        <v>100</v>
      </c>
      <c r="P50" s="7"/>
      <c r="Q50" s="19"/>
      <c r="R50" s="1"/>
      <c r="S50" s="1"/>
      <c r="T50" s="1"/>
      <c r="U50" s="1"/>
      <c r="V50" s="1"/>
      <c r="W50" s="1"/>
      <c r="X50" s="1"/>
      <c r="Y50" s="1"/>
      <c r="Z50" s="1"/>
      <c r="AA50" s="1"/>
      <c r="AB50" s="1"/>
      <c r="AC50" s="1"/>
      <c r="AD50" s="1"/>
      <c r="AE50" s="1"/>
      <c r="AF50" s="1"/>
      <c r="AG50" s="1"/>
      <c r="AH50" s="1"/>
    </row>
    <row r="51" spans="1:34" ht="90">
      <c r="A51" s="1"/>
      <c r="B51" s="7" t="s">
        <v>188</v>
      </c>
      <c r="C51" s="24"/>
      <c r="D51" s="153" t="s">
        <v>189</v>
      </c>
      <c r="E51" s="24" t="str">
        <f>VLOOKUP($D51,[7]Listas!$E$2:$F$11,2,FALSE)</f>
        <v>ObjCinco</v>
      </c>
      <c r="F51" s="7" t="s">
        <v>190</v>
      </c>
      <c r="G51" s="157" t="s">
        <v>1001</v>
      </c>
      <c r="H51" s="7" t="s">
        <v>322</v>
      </c>
      <c r="I51" s="7" t="s">
        <v>1002</v>
      </c>
      <c r="J51" s="7" t="s">
        <v>334</v>
      </c>
      <c r="K51" s="8" t="s">
        <v>1003</v>
      </c>
      <c r="L51" s="231">
        <v>0.66</v>
      </c>
      <c r="M51" s="9">
        <v>45290</v>
      </c>
      <c r="N51" s="9"/>
      <c r="O51" s="8">
        <v>100</v>
      </c>
      <c r="P51" s="7"/>
      <c r="Q51" s="19"/>
      <c r="R51" s="1"/>
      <c r="S51" s="1"/>
      <c r="T51" s="1"/>
      <c r="U51" s="1"/>
      <c r="V51" s="1"/>
      <c r="W51" s="1"/>
      <c r="X51" s="1"/>
      <c r="Y51" s="1"/>
      <c r="Z51" s="1"/>
      <c r="AA51" s="1"/>
      <c r="AB51" s="1"/>
      <c r="AC51" s="1"/>
      <c r="AD51" s="1"/>
      <c r="AE51" s="1"/>
      <c r="AF51" s="1"/>
      <c r="AG51" s="1"/>
      <c r="AH51" s="1"/>
    </row>
    <row r="52" spans="1:34" ht="75">
      <c r="A52" s="1"/>
      <c r="B52" s="7" t="s">
        <v>188</v>
      </c>
      <c r="C52" s="24"/>
      <c r="D52" s="153" t="s">
        <v>189</v>
      </c>
      <c r="E52" s="24" t="str">
        <f>VLOOKUP($D52,[7]Listas!$E$2:$F$11,2,FALSE)</f>
        <v>ObjCinco</v>
      </c>
      <c r="F52" s="7" t="s">
        <v>190</v>
      </c>
      <c r="G52" s="158" t="s">
        <v>336</v>
      </c>
      <c r="H52" s="7" t="s">
        <v>322</v>
      </c>
      <c r="I52" s="7" t="s">
        <v>1004</v>
      </c>
      <c r="J52" s="7" t="s">
        <v>337</v>
      </c>
      <c r="K52" s="8" t="s">
        <v>338</v>
      </c>
      <c r="L52" s="231">
        <v>0.66</v>
      </c>
      <c r="M52" s="9">
        <v>45290</v>
      </c>
      <c r="N52" s="9"/>
      <c r="O52" s="8">
        <v>100</v>
      </c>
      <c r="P52" s="7"/>
      <c r="Q52" s="19"/>
      <c r="R52" s="1"/>
      <c r="S52" s="1"/>
      <c r="T52" s="1"/>
      <c r="U52" s="1"/>
      <c r="V52" s="1"/>
      <c r="W52" s="1"/>
      <c r="X52" s="1"/>
      <c r="Y52" s="1"/>
      <c r="Z52" s="1"/>
      <c r="AA52" s="1"/>
      <c r="AB52" s="1"/>
      <c r="AC52" s="1"/>
      <c r="AD52" s="1"/>
      <c r="AE52" s="1"/>
      <c r="AF52" s="1"/>
      <c r="AG52" s="1"/>
      <c r="AH52" s="1"/>
    </row>
    <row r="53" spans="1:34" ht="105">
      <c r="A53" s="1"/>
      <c r="B53" s="7" t="s">
        <v>188</v>
      </c>
      <c r="C53" s="24"/>
      <c r="D53" s="153" t="s">
        <v>189</v>
      </c>
      <c r="E53" s="24" t="str">
        <f>VLOOKUP($D53,[7]Listas!$E$2:$F$11,2,FALSE)</f>
        <v>ObjCinco</v>
      </c>
      <c r="F53" s="7" t="s">
        <v>190</v>
      </c>
      <c r="G53" s="157" t="s">
        <v>340</v>
      </c>
      <c r="H53" s="7" t="s">
        <v>322</v>
      </c>
      <c r="I53" s="7" t="s">
        <v>341</v>
      </c>
      <c r="J53" s="7" t="s">
        <v>342</v>
      </c>
      <c r="K53" s="8" t="s">
        <v>1005</v>
      </c>
      <c r="L53" s="231">
        <v>0.66</v>
      </c>
      <c r="M53" s="9">
        <v>45290</v>
      </c>
      <c r="N53" s="9"/>
      <c r="O53" s="8">
        <v>100</v>
      </c>
      <c r="P53" s="7"/>
      <c r="Q53" s="19"/>
      <c r="R53" s="1"/>
      <c r="S53" s="1"/>
      <c r="T53" s="1"/>
      <c r="U53" s="1"/>
      <c r="V53" s="1"/>
      <c r="W53" s="1"/>
      <c r="X53" s="1"/>
      <c r="Y53" s="1"/>
      <c r="Z53" s="1"/>
      <c r="AA53" s="1"/>
      <c r="AB53" s="1"/>
      <c r="AC53" s="1"/>
      <c r="AD53" s="1"/>
      <c r="AE53" s="1"/>
      <c r="AF53" s="1"/>
      <c r="AG53" s="1"/>
      <c r="AH53" s="1"/>
    </row>
    <row r="54" spans="1:34" ht="120">
      <c r="A54" s="1"/>
      <c r="B54" s="7" t="s">
        <v>188</v>
      </c>
      <c r="C54" s="24" t="str">
        <f>VLOOKUP($B54,[8]Listas!$A$2:$B$5,2,FALSE)</f>
        <v>PerDos</v>
      </c>
      <c r="D54" s="153" t="s">
        <v>343</v>
      </c>
      <c r="E54" s="24" t="str">
        <f>VLOOKUP($D54,[8]Listas!$E$2:$F$11,2,FALSE)</f>
        <v>ObjCuatro</v>
      </c>
      <c r="F54" s="7" t="s">
        <v>344</v>
      </c>
      <c r="G54" s="157" t="s">
        <v>1131</v>
      </c>
      <c r="H54" s="7" t="s">
        <v>322</v>
      </c>
      <c r="I54" s="7" t="s">
        <v>932</v>
      </c>
      <c r="J54" s="7" t="s">
        <v>933</v>
      </c>
      <c r="K54" s="8" t="s">
        <v>931</v>
      </c>
      <c r="L54" s="231">
        <v>0.33</v>
      </c>
      <c r="M54" s="9">
        <v>45290</v>
      </c>
      <c r="N54" s="9"/>
      <c r="O54" s="8">
        <v>100</v>
      </c>
      <c r="P54" s="7"/>
      <c r="Q54" s="19"/>
      <c r="R54" s="1"/>
      <c r="S54" s="1"/>
      <c r="T54" s="1"/>
      <c r="U54" s="1"/>
      <c r="V54" s="1"/>
      <c r="W54" s="1"/>
      <c r="X54" s="1"/>
      <c r="Y54" s="1"/>
      <c r="Z54" s="1"/>
      <c r="AA54" s="1"/>
      <c r="AB54" s="1"/>
      <c r="AC54" s="1"/>
      <c r="AD54" s="1"/>
      <c r="AE54" s="1"/>
      <c r="AF54" s="1"/>
      <c r="AG54" s="1"/>
      <c r="AH54" s="1"/>
    </row>
    <row r="55" spans="1:34" ht="120">
      <c r="A55" s="1"/>
      <c r="B55" s="7" t="s">
        <v>188</v>
      </c>
      <c r="C55" s="24"/>
      <c r="D55" s="7" t="s">
        <v>189</v>
      </c>
      <c r="E55" s="24"/>
      <c r="F55" s="159" t="s">
        <v>190</v>
      </c>
      <c r="G55" s="7" t="s">
        <v>345</v>
      </c>
      <c r="H55" s="7" t="s">
        <v>119</v>
      </c>
      <c r="I55" s="7" t="s">
        <v>1006</v>
      </c>
      <c r="J55" s="7" t="s">
        <v>1007</v>
      </c>
      <c r="K55" s="8" t="s">
        <v>1008</v>
      </c>
      <c r="L55" s="231">
        <v>0.2</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customHeight="1">
      <c r="A56" s="1"/>
      <c r="B56" s="7" t="s">
        <v>188</v>
      </c>
      <c r="C56" s="24"/>
      <c r="D56" s="7" t="s">
        <v>189</v>
      </c>
      <c r="E56" s="24"/>
      <c r="F56" s="159" t="s">
        <v>190</v>
      </c>
      <c r="G56" s="7" t="s">
        <v>926</v>
      </c>
      <c r="H56" s="7" t="s">
        <v>119</v>
      </c>
      <c r="I56" s="148" t="s">
        <v>929</v>
      </c>
      <c r="J56" s="148" t="s">
        <v>928</v>
      </c>
      <c r="K56" s="8" t="s">
        <v>927</v>
      </c>
      <c r="L56" s="231">
        <v>1</v>
      </c>
      <c r="M56" s="9">
        <v>45137</v>
      </c>
      <c r="N56" s="9">
        <v>45189</v>
      </c>
      <c r="O56" s="8">
        <v>100</v>
      </c>
      <c r="P56" s="7" t="s">
        <v>348</v>
      </c>
      <c r="Q56" s="19"/>
      <c r="R56" s="1"/>
      <c r="S56" s="1"/>
      <c r="T56" s="1"/>
      <c r="U56" s="1"/>
      <c r="V56" s="1"/>
      <c r="W56" s="1"/>
      <c r="X56" s="1"/>
      <c r="Y56" s="1"/>
      <c r="Z56" s="1"/>
      <c r="AA56" s="1"/>
      <c r="AB56" s="1"/>
      <c r="AC56" s="1"/>
      <c r="AD56" s="1"/>
      <c r="AE56" s="1"/>
      <c r="AF56" s="1"/>
      <c r="AG56" s="1"/>
      <c r="AH56" s="1"/>
    </row>
    <row r="57" spans="1:34" ht="90" customHeight="1">
      <c r="A57" s="1"/>
      <c r="B57" s="7" t="s">
        <v>188</v>
      </c>
      <c r="C57" s="24"/>
      <c r="D57" s="160" t="s">
        <v>343</v>
      </c>
      <c r="E57" s="24"/>
      <c r="F57" s="161" t="s">
        <v>349</v>
      </c>
      <c r="G57" s="174" t="s">
        <v>350</v>
      </c>
      <c r="H57" s="174" t="s">
        <v>119</v>
      </c>
      <c r="I57" s="174" t="s">
        <v>977</v>
      </c>
      <c r="J57" s="174" t="s">
        <v>1009</v>
      </c>
      <c r="K57" s="202" t="s">
        <v>978</v>
      </c>
      <c r="L57" s="233">
        <v>0</v>
      </c>
      <c r="M57" s="201">
        <v>45291</v>
      </c>
      <c r="N57" s="201"/>
      <c r="O57" s="203">
        <v>50</v>
      </c>
      <c r="P57" s="7" t="s">
        <v>352</v>
      </c>
      <c r="Q57" s="19"/>
      <c r="R57" s="1"/>
      <c r="S57" s="1"/>
      <c r="T57" s="1"/>
      <c r="U57" s="1"/>
      <c r="V57" s="1"/>
      <c r="W57" s="1"/>
      <c r="X57" s="1"/>
      <c r="Y57" s="1"/>
      <c r="Z57" s="1"/>
      <c r="AA57" s="1"/>
      <c r="AB57" s="1"/>
      <c r="AC57" s="1"/>
      <c r="AD57" s="1"/>
      <c r="AE57" s="1"/>
      <c r="AF57" s="1"/>
      <c r="AG57" s="1"/>
      <c r="AH57" s="1"/>
    </row>
    <row r="58" spans="1:34" ht="90" customHeight="1">
      <c r="A58" s="1"/>
      <c r="B58" s="7" t="s">
        <v>188</v>
      </c>
      <c r="C58" s="24"/>
      <c r="D58" s="160" t="s">
        <v>343</v>
      </c>
      <c r="E58" s="24"/>
      <c r="F58" s="161" t="s">
        <v>349</v>
      </c>
      <c r="G58" s="174" t="s">
        <v>350</v>
      </c>
      <c r="H58" s="174" t="s">
        <v>119</v>
      </c>
      <c r="I58" s="174" t="s">
        <v>979</v>
      </c>
      <c r="J58" s="174" t="s">
        <v>1010</v>
      </c>
      <c r="K58" s="202" t="s">
        <v>1011</v>
      </c>
      <c r="L58" s="233">
        <v>0</v>
      </c>
      <c r="M58" s="201">
        <v>45291</v>
      </c>
      <c r="N58" s="201"/>
      <c r="O58" s="203">
        <v>50</v>
      </c>
      <c r="P58" s="7" t="s">
        <v>352</v>
      </c>
      <c r="Q58" s="19"/>
      <c r="R58" s="1"/>
      <c r="S58" s="1"/>
      <c r="T58" s="1"/>
      <c r="U58" s="1"/>
      <c r="V58" s="1"/>
      <c r="W58" s="1"/>
      <c r="X58" s="1"/>
      <c r="Y58" s="1"/>
      <c r="Z58" s="1"/>
      <c r="AA58" s="1"/>
      <c r="AB58" s="1"/>
      <c r="AC58" s="1"/>
      <c r="AD58" s="1"/>
      <c r="AE58" s="1"/>
      <c r="AF58" s="1"/>
      <c r="AG58" s="1"/>
      <c r="AH58" s="1"/>
    </row>
    <row r="59" spans="1:34" ht="195">
      <c r="A59" s="1"/>
      <c r="B59" s="7" t="s">
        <v>188</v>
      </c>
      <c r="C59" s="24"/>
      <c r="D59" s="160" t="s">
        <v>343</v>
      </c>
      <c r="E59" s="24"/>
      <c r="F59" s="161" t="s">
        <v>349</v>
      </c>
      <c r="G59" s="8" t="s">
        <v>909</v>
      </c>
      <c r="H59" s="33" t="s">
        <v>119</v>
      </c>
      <c r="I59" s="7" t="s">
        <v>353</v>
      </c>
      <c r="J59" s="7" t="s">
        <v>1012</v>
      </c>
      <c r="K59" s="8" t="s">
        <v>1013</v>
      </c>
      <c r="L59" s="231">
        <v>0</v>
      </c>
      <c r="M59" s="9">
        <v>45291</v>
      </c>
      <c r="N59" s="9"/>
      <c r="O59" s="8">
        <v>100</v>
      </c>
      <c r="P59" s="174" t="s">
        <v>944</v>
      </c>
      <c r="Q59" s="19"/>
      <c r="R59" s="1"/>
      <c r="S59" s="1"/>
      <c r="T59" s="1"/>
      <c r="U59" s="1"/>
      <c r="V59" s="1"/>
      <c r="W59" s="1"/>
      <c r="X59" s="1"/>
      <c r="Y59" s="1"/>
      <c r="Z59" s="1"/>
      <c r="AA59" s="1"/>
      <c r="AB59" s="1"/>
      <c r="AC59" s="1"/>
      <c r="AD59" s="1"/>
      <c r="AE59" s="1"/>
      <c r="AF59" s="1"/>
      <c r="AG59" s="1"/>
      <c r="AH59" s="1"/>
    </row>
    <row r="60" spans="1:34" ht="105">
      <c r="A60" s="1"/>
      <c r="B60" s="7" t="s">
        <v>188</v>
      </c>
      <c r="C60" s="24"/>
      <c r="D60" s="160" t="s">
        <v>343</v>
      </c>
      <c r="E60" s="24"/>
      <c r="F60" s="161" t="s">
        <v>349</v>
      </c>
      <c r="G60" s="174" t="s">
        <v>355</v>
      </c>
      <c r="H60" s="174" t="s">
        <v>119</v>
      </c>
      <c r="I60" s="174" t="s">
        <v>980</v>
      </c>
      <c r="J60" s="174" t="s">
        <v>981</v>
      </c>
      <c r="K60" s="202" t="s">
        <v>982</v>
      </c>
      <c r="L60" s="233">
        <v>0</v>
      </c>
      <c r="M60" s="201">
        <v>45270</v>
      </c>
      <c r="N60" s="201"/>
      <c r="O60" s="203">
        <v>50</v>
      </c>
      <c r="P60" s="7" t="s">
        <v>357</v>
      </c>
      <c r="Q60" s="19"/>
      <c r="R60" s="1"/>
      <c r="S60" s="1"/>
      <c r="T60" s="1"/>
      <c r="U60" s="1"/>
      <c r="V60" s="1"/>
      <c r="W60" s="1"/>
      <c r="X60" s="1"/>
      <c r="Y60" s="1"/>
      <c r="Z60" s="1"/>
      <c r="AA60" s="1"/>
      <c r="AB60" s="1"/>
      <c r="AC60" s="1"/>
      <c r="AD60" s="1"/>
      <c r="AE60" s="1"/>
      <c r="AF60" s="1"/>
      <c r="AG60" s="1"/>
      <c r="AH60" s="1"/>
    </row>
    <row r="61" spans="1:34" ht="90">
      <c r="A61" s="1"/>
      <c r="B61" s="7" t="s">
        <v>188</v>
      </c>
      <c r="C61" s="24"/>
      <c r="D61" s="160" t="s">
        <v>343</v>
      </c>
      <c r="E61" s="24"/>
      <c r="F61" s="161" t="s">
        <v>349</v>
      </c>
      <c r="G61" s="174" t="s">
        <v>355</v>
      </c>
      <c r="H61" s="174" t="s">
        <v>119</v>
      </c>
      <c r="I61" s="174" t="s">
        <v>983</v>
      </c>
      <c r="J61" s="174" t="s">
        <v>984</v>
      </c>
      <c r="K61" s="202" t="s">
        <v>985</v>
      </c>
      <c r="L61" s="233">
        <v>0</v>
      </c>
      <c r="M61" s="201">
        <v>45291</v>
      </c>
      <c r="N61" s="201"/>
      <c r="O61" s="203">
        <v>50</v>
      </c>
      <c r="P61" s="7" t="s">
        <v>357</v>
      </c>
      <c r="Q61" s="19"/>
      <c r="R61" s="1"/>
      <c r="S61" s="1"/>
      <c r="T61" s="1"/>
      <c r="U61" s="1"/>
      <c r="V61" s="1"/>
      <c r="W61" s="1"/>
      <c r="X61" s="1"/>
      <c r="Y61" s="1"/>
      <c r="Z61" s="1"/>
      <c r="AA61" s="1"/>
      <c r="AB61" s="1"/>
      <c r="AC61" s="1"/>
      <c r="AD61" s="1"/>
      <c r="AE61" s="1"/>
      <c r="AF61" s="1"/>
      <c r="AG61" s="1"/>
      <c r="AH61" s="1"/>
    </row>
    <row r="62" spans="1:34" ht="120">
      <c r="A62" s="1"/>
      <c r="B62" s="7" t="s">
        <v>302</v>
      </c>
      <c r="C62" s="24" t="str">
        <f>VLOOKUP($B62,[9]Listas!$A$2:$B$5,2,FALSE)</f>
        <v>PerUno</v>
      </c>
      <c r="D62" s="7" t="s">
        <v>358</v>
      </c>
      <c r="E62" s="24" t="str">
        <f>VLOOKUP($D62,[9]Listas!$E$2:$F$11,2,FALSE)</f>
        <v>ObjTres</v>
      </c>
      <c r="F62" s="7" t="s">
        <v>359</v>
      </c>
      <c r="G62" s="148" t="s">
        <v>917</v>
      </c>
      <c r="H62" s="7" t="s">
        <v>0</v>
      </c>
      <c r="I62" s="148" t="s">
        <v>361</v>
      </c>
      <c r="J62" s="148" t="s">
        <v>362</v>
      </c>
      <c r="K62" s="8" t="s">
        <v>363</v>
      </c>
      <c r="L62" s="231">
        <v>0.6</v>
      </c>
      <c r="M62" s="14">
        <v>45291</v>
      </c>
      <c r="N62" s="14">
        <v>45189</v>
      </c>
      <c r="O62" s="8">
        <v>100</v>
      </c>
      <c r="P62" s="7" t="s">
        <v>365</v>
      </c>
      <c r="Q62" s="19"/>
      <c r="R62" s="1"/>
      <c r="S62" s="1"/>
      <c r="T62" s="1"/>
      <c r="U62" s="1"/>
      <c r="V62" s="1"/>
      <c r="W62" s="1"/>
      <c r="X62" s="1"/>
      <c r="Y62" s="1"/>
      <c r="Z62" s="1"/>
      <c r="AA62" s="1"/>
      <c r="AB62" s="1"/>
      <c r="AC62" s="1"/>
      <c r="AD62" s="1"/>
      <c r="AE62" s="1"/>
      <c r="AF62" s="1"/>
      <c r="AG62" s="1"/>
      <c r="AH62" s="1"/>
    </row>
    <row r="63" spans="1:34" ht="60">
      <c r="A63" s="1"/>
      <c r="B63" s="7" t="s">
        <v>302</v>
      </c>
      <c r="C63" s="24" t="str">
        <f>VLOOKUP($B63,[9]Listas!$A$2:$B$5,2,FALSE)</f>
        <v>PerUno</v>
      </c>
      <c r="D63" s="7" t="s">
        <v>313</v>
      </c>
      <c r="E63" s="24" t="str">
        <f>VLOOKUP($D63,[9]Listas!$E$2:$F$11,2,FALSE)</f>
        <v>ObjDos</v>
      </c>
      <c r="F63" s="7" t="s">
        <v>366</v>
      </c>
      <c r="G63" s="98" t="s">
        <v>368</v>
      </c>
      <c r="H63" s="7" t="s">
        <v>0</v>
      </c>
      <c r="I63" s="98" t="s">
        <v>369</v>
      </c>
      <c r="J63" s="148" t="s">
        <v>370</v>
      </c>
      <c r="K63" s="149" t="s">
        <v>371</v>
      </c>
      <c r="L63" s="230">
        <v>0.5</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c r="A64" s="1"/>
      <c r="B64" s="7" t="s">
        <v>302</v>
      </c>
      <c r="C64" s="24" t="str">
        <f>VLOOKUP($B64,[9]Listas!$A$2:$B$5,2,FALSE)</f>
        <v>PerUno</v>
      </c>
      <c r="D64" s="7" t="s">
        <v>303</v>
      </c>
      <c r="E64" s="24" t="str">
        <f>VLOOKUP($D64,[9]Listas!$E$2:$F$11,2,FALSE)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90">
      <c r="A65" s="1"/>
      <c r="B65" s="7" t="s">
        <v>302</v>
      </c>
      <c r="C65" s="24" t="str">
        <f>VLOOKUP($B65,[9]Listas!$A$2:$B$5,2,FALSE)</f>
        <v>PerUno</v>
      </c>
      <c r="D65" s="7" t="s">
        <v>303</v>
      </c>
      <c r="E65" s="24" t="str">
        <f>VLOOKUP($D65,[9]Listas!$E$2:$F$11,2,FALSE)</f>
        <v>ObjUno</v>
      </c>
      <c r="F65" s="7" t="s">
        <v>304</v>
      </c>
      <c r="G65" s="176" t="s">
        <v>913</v>
      </c>
      <c r="H65" s="148" t="s">
        <v>0</v>
      </c>
      <c r="I65" s="98" t="s">
        <v>379</v>
      </c>
      <c r="J65" s="176" t="s">
        <v>914</v>
      </c>
      <c r="K65" s="177" t="s">
        <v>915</v>
      </c>
      <c r="L65" s="236">
        <v>0.4</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c r="A66" s="1"/>
      <c r="B66" s="7" t="s">
        <v>302</v>
      </c>
      <c r="C66" s="24" t="str">
        <f>VLOOKUP($B66,[9]Listas!$A$2:$B$5,2,FALSE)</f>
        <v>PerUno</v>
      </c>
      <c r="D66" s="7" t="s">
        <v>303</v>
      </c>
      <c r="E66" s="24" t="str">
        <f>VLOOKUP($D66,[9]Listas!$E$2:$F$11,2,FALSE)</f>
        <v>ObjUno</v>
      </c>
      <c r="F66" s="7" t="s">
        <v>304</v>
      </c>
      <c r="G66" s="98" t="s">
        <v>916</v>
      </c>
      <c r="H66" s="7" t="s">
        <v>0</v>
      </c>
      <c r="I66" s="98" t="s">
        <v>380</v>
      </c>
      <c r="J66" s="98" t="s">
        <v>381</v>
      </c>
      <c r="K66" s="163" t="s">
        <v>382</v>
      </c>
      <c r="L66" s="234">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c r="A67" s="1"/>
      <c r="B67" s="78" t="s">
        <v>389</v>
      </c>
      <c r="C67" s="79" t="str">
        <f>VLOOKUP($B67,[10]Listas!$A$2:$B$5,2,FALSE)</f>
        <v>PerTres</v>
      </c>
      <c r="D67" s="78" t="s">
        <v>390</v>
      </c>
      <c r="E67" s="79" t="str">
        <f>VLOOKUP($D67,[10]Listas!$E$2:$F$11,2,FALSE)</f>
        <v>ObjNueve</v>
      </c>
      <c r="F67" s="78" t="s">
        <v>391</v>
      </c>
      <c r="G67" s="7" t="s">
        <v>392</v>
      </c>
      <c r="H67" s="7" t="s">
        <v>0</v>
      </c>
      <c r="I67" s="7" t="s">
        <v>393</v>
      </c>
      <c r="J67" s="78" t="s">
        <v>394</v>
      </c>
      <c r="K67" s="81" t="s">
        <v>392</v>
      </c>
      <c r="L67" s="87">
        <v>1</v>
      </c>
      <c r="M67" s="86">
        <v>45015</v>
      </c>
      <c r="N67" s="86">
        <v>45016</v>
      </c>
      <c r="O67" s="8">
        <v>100</v>
      </c>
      <c r="P67" s="7" t="s">
        <v>396</v>
      </c>
      <c r="Q67" s="19"/>
      <c r="R67" s="1"/>
      <c r="S67" s="1"/>
      <c r="T67" s="1"/>
      <c r="U67" s="1"/>
      <c r="V67" s="1"/>
      <c r="W67" s="1"/>
      <c r="X67" s="1"/>
      <c r="Y67" s="1"/>
      <c r="Z67" s="1"/>
      <c r="AA67" s="1"/>
      <c r="AB67" s="1"/>
      <c r="AC67" s="1"/>
      <c r="AD67" s="1"/>
      <c r="AE67" s="1"/>
      <c r="AF67" s="1"/>
      <c r="AG67" s="1"/>
      <c r="AH67" s="1"/>
    </row>
    <row r="68" spans="1:34" ht="90">
      <c r="A68" s="1"/>
      <c r="B68" s="7" t="s">
        <v>302</v>
      </c>
      <c r="C68" s="24" t="str">
        <f>VLOOKUP($B68,[9]Listas!$A$2:$B$5,2,FALSE)</f>
        <v>PerUno</v>
      </c>
      <c r="D68" s="7" t="s">
        <v>303</v>
      </c>
      <c r="E68" s="24" t="str">
        <f>VLOOKUP($D68,[9]Listas!$E$2:$F$11,2,FALSE)</f>
        <v>ObjUno</v>
      </c>
      <c r="F68" s="7" t="s">
        <v>304</v>
      </c>
      <c r="G68" s="7" t="s">
        <v>397</v>
      </c>
      <c r="H68" s="7" t="s">
        <v>0</v>
      </c>
      <c r="I68" s="7" t="s">
        <v>398</v>
      </c>
      <c r="J68" s="7" t="s">
        <v>399</v>
      </c>
      <c r="K68" s="8" t="s">
        <v>400</v>
      </c>
      <c r="L68" s="231">
        <v>0.5</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90">
      <c r="A69" s="1"/>
      <c r="B69" s="7" t="s">
        <v>302</v>
      </c>
      <c r="C69" s="24" t="str">
        <f>VLOOKUP($B69,[9]Listas!$A$2:$B$5,2,FALSE)</f>
        <v>PerUno</v>
      </c>
      <c r="D69" s="7" t="s">
        <v>303</v>
      </c>
      <c r="E69" s="24" t="str">
        <f>VLOOKUP($D69,[9]Listas!$E$2:$F$11,2,FALSE)</f>
        <v>ObjUno</v>
      </c>
      <c r="F69" s="7" t="s">
        <v>304</v>
      </c>
      <c r="G69" s="7" t="s">
        <v>401</v>
      </c>
      <c r="H69" s="7" t="s">
        <v>0</v>
      </c>
      <c r="I69" s="7" t="s">
        <v>402</v>
      </c>
      <c r="J69" s="7" t="s">
        <v>403</v>
      </c>
      <c r="K69" s="8" t="s">
        <v>404</v>
      </c>
      <c r="L69" s="231">
        <v>0.5</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c r="A70" s="1"/>
      <c r="B70" s="7" t="s">
        <v>302</v>
      </c>
      <c r="C70" s="24" t="str">
        <f>VLOOKUP($B70,[9]Listas!$A$2:$B$5,2,FALSE)</f>
        <v>PerUno</v>
      </c>
      <c r="D70" s="7" t="s">
        <v>313</v>
      </c>
      <c r="E70" s="24" t="str">
        <f>VLOOKUP($D70,[9]Listas!$E$2:$F$11,2,FALSE)</f>
        <v>ObjDos</v>
      </c>
      <c r="F70" s="7" t="s">
        <v>314</v>
      </c>
      <c r="G70" s="7" t="s">
        <v>405</v>
      </c>
      <c r="H70" s="7" t="s">
        <v>0</v>
      </c>
      <c r="I70" s="7" t="s">
        <v>406</v>
      </c>
      <c r="J70" s="78" t="s">
        <v>407</v>
      </c>
      <c r="K70" s="81" t="s">
        <v>408</v>
      </c>
      <c r="L70" s="87">
        <v>1</v>
      </c>
      <c r="M70" s="162">
        <v>45275</v>
      </c>
      <c r="N70" s="162">
        <v>45194</v>
      </c>
      <c r="O70" s="8">
        <v>100</v>
      </c>
      <c r="P70" s="7" t="s">
        <v>410</v>
      </c>
      <c r="Q70" s="19"/>
      <c r="R70" s="1"/>
      <c r="S70" s="1"/>
      <c r="T70" s="1"/>
      <c r="U70" s="1"/>
      <c r="V70" s="1"/>
      <c r="W70" s="1"/>
      <c r="X70" s="1"/>
      <c r="Y70" s="1"/>
      <c r="Z70" s="1"/>
      <c r="AA70" s="1"/>
      <c r="AB70" s="1"/>
      <c r="AC70" s="1"/>
      <c r="AD70" s="1"/>
      <c r="AE70" s="1"/>
      <c r="AF70" s="1"/>
      <c r="AG70" s="1"/>
      <c r="AH70" s="1"/>
    </row>
    <row r="71" spans="1:34" ht="75">
      <c r="A71" s="1"/>
      <c r="B71" s="7" t="s">
        <v>302</v>
      </c>
      <c r="C71" s="24" t="str">
        <f>VLOOKUP($B71,[9]Listas!$A$2:$B$5,2,FALSE)</f>
        <v>PerUno</v>
      </c>
      <c r="D71" s="7" t="s">
        <v>313</v>
      </c>
      <c r="E71" s="24" t="str">
        <f>VLOOKUP($D71,[9]Listas!$E$2:$F$11,2,FALSE)</f>
        <v>ObjDos</v>
      </c>
      <c r="F71" s="7" t="s">
        <v>314</v>
      </c>
      <c r="G71" s="7" t="s">
        <v>417</v>
      </c>
      <c r="H71" s="7" t="s">
        <v>0</v>
      </c>
      <c r="I71" s="164" t="s">
        <v>418</v>
      </c>
      <c r="J71" s="164" t="s">
        <v>419</v>
      </c>
      <c r="K71" s="8" t="s">
        <v>417</v>
      </c>
      <c r="L71" s="231">
        <v>1</v>
      </c>
      <c r="M71" s="14">
        <v>45275</v>
      </c>
      <c r="N71" s="14">
        <v>45149</v>
      </c>
      <c r="O71" s="8">
        <v>100</v>
      </c>
      <c r="P71" s="7" t="s">
        <v>416</v>
      </c>
      <c r="Q71" s="19"/>
      <c r="R71" s="1"/>
      <c r="S71" s="1"/>
      <c r="T71" s="1"/>
      <c r="U71" s="1"/>
      <c r="V71" s="1"/>
      <c r="W71" s="1"/>
      <c r="X71" s="1"/>
      <c r="Y71" s="1"/>
      <c r="Z71" s="1"/>
      <c r="AA71" s="1"/>
      <c r="AB71" s="1"/>
      <c r="AC71" s="1"/>
      <c r="AD71" s="1"/>
      <c r="AE71" s="1"/>
      <c r="AF71" s="1"/>
      <c r="AG71" s="1"/>
      <c r="AH71" s="1"/>
    </row>
    <row r="72" spans="1:34" ht="225">
      <c r="A72" s="1"/>
      <c r="B72" s="7" t="s">
        <v>302</v>
      </c>
      <c r="C72" s="24" t="str">
        <f>VLOOKUP($B72,[11]Listas!$A$2:$B$5,2,FALSE)</f>
        <v>PerUno</v>
      </c>
      <c r="D72" s="7" t="s">
        <v>303</v>
      </c>
      <c r="E72" s="24" t="str">
        <f>VLOOKUP($D72,[11]Listas!$E$2:$F$11,2,FALSE)</f>
        <v>ObjUno</v>
      </c>
      <c r="F72" s="7" t="s">
        <v>304</v>
      </c>
      <c r="G72" s="165" t="s">
        <v>945</v>
      </c>
      <c r="H72" s="165" t="s">
        <v>904</v>
      </c>
      <c r="I72" s="165" t="s">
        <v>1014</v>
      </c>
      <c r="J72" s="165" t="s">
        <v>424</v>
      </c>
      <c r="K72" s="165" t="s">
        <v>425</v>
      </c>
      <c r="L72" s="231">
        <v>0.3</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c r="A73" s="1"/>
      <c r="B73" s="7" t="s">
        <v>302</v>
      </c>
      <c r="C73" s="24" t="str">
        <f>VLOOKUP($B73,[11]Listas!$A$2:$B$5,2,FALSE)</f>
        <v>PerUno</v>
      </c>
      <c r="D73" s="7" t="s">
        <v>303</v>
      </c>
      <c r="E73" s="24" t="str">
        <f>VLOOKUP($D73,[11]Listas!$E$2:$F$11,2,FALSE)</f>
        <v>ObjUno</v>
      </c>
      <c r="F73" s="7" t="s">
        <v>304</v>
      </c>
      <c r="G73" s="165" t="s">
        <v>429</v>
      </c>
      <c r="H73" s="166" t="s">
        <v>427</v>
      </c>
      <c r="I73" s="166" t="s">
        <v>430</v>
      </c>
      <c r="J73" s="165" t="s">
        <v>431</v>
      </c>
      <c r="K73" s="165" t="s">
        <v>432</v>
      </c>
      <c r="L73" s="230">
        <v>0.1</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c r="A74" s="1"/>
      <c r="B74" s="7" t="s">
        <v>302</v>
      </c>
      <c r="C74" s="24" t="str">
        <f>VLOOKUP($B74,[11]Listas!$A$2:$B$5,2,FALSE)</f>
        <v>PerUno</v>
      </c>
      <c r="D74" s="7" t="s">
        <v>313</v>
      </c>
      <c r="E74" s="24" t="str">
        <f>VLOOKUP($D74,[11]Listas!$E$2:$F$11,2,FALSE)</f>
        <v>ObjDos</v>
      </c>
      <c r="F74" s="7" t="s">
        <v>366</v>
      </c>
      <c r="G74" s="166" t="s">
        <v>1015</v>
      </c>
      <c r="H74" s="166" t="s">
        <v>427</v>
      </c>
      <c r="I74" s="166" t="s">
        <v>946</v>
      </c>
      <c r="J74" s="165" t="s">
        <v>947</v>
      </c>
      <c r="K74" s="165" t="s">
        <v>1016</v>
      </c>
      <c r="L74" s="231">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90">
      <c r="A75" s="1"/>
      <c r="B75" s="7" t="s">
        <v>302</v>
      </c>
      <c r="C75" s="24"/>
      <c r="D75" s="7" t="s">
        <v>303</v>
      </c>
      <c r="E75" s="24"/>
      <c r="F75" s="7" t="s">
        <v>304</v>
      </c>
      <c r="G75" s="166" t="s">
        <v>1017</v>
      </c>
      <c r="H75" s="166" t="s">
        <v>427</v>
      </c>
      <c r="I75" s="166" t="s">
        <v>1018</v>
      </c>
      <c r="J75" s="7" t="s">
        <v>1019</v>
      </c>
      <c r="K75" s="7" t="s">
        <v>1020</v>
      </c>
      <c r="L75" s="231">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90">
      <c r="A76" s="1"/>
      <c r="B76" s="7" t="s">
        <v>302</v>
      </c>
      <c r="C76" s="24"/>
      <c r="D76" s="7" t="s">
        <v>303</v>
      </c>
      <c r="E76" s="24"/>
      <c r="F76" s="7" t="s">
        <v>304</v>
      </c>
      <c r="G76" s="166" t="s">
        <v>435</v>
      </c>
      <c r="H76" s="166" t="s">
        <v>427</v>
      </c>
      <c r="I76" s="166" t="s">
        <v>436</v>
      </c>
      <c r="J76" s="7" t="s">
        <v>1021</v>
      </c>
      <c r="K76" s="7" t="s">
        <v>437</v>
      </c>
      <c r="L76" s="231">
        <v>0.5</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c r="A77" s="1"/>
      <c r="B77" s="7" t="s">
        <v>389</v>
      </c>
      <c r="C77" s="24" t="str">
        <f>VLOOKUP($B77,[11]Listas!$A$2:$B$5,2,FALSE)</f>
        <v>PerTres</v>
      </c>
      <c r="D77" s="7" t="s">
        <v>390</v>
      </c>
      <c r="E77" s="24" t="str">
        <f>VLOOKUP($D77,[11]Listas!$E$2:$F$11,2,FALSE)</f>
        <v>ObjNueve</v>
      </c>
      <c r="F77" s="7" t="s">
        <v>391</v>
      </c>
      <c r="G77" s="165" t="s">
        <v>861</v>
      </c>
      <c r="H77" s="166" t="s">
        <v>427</v>
      </c>
      <c r="I77" s="166" t="s">
        <v>439</v>
      </c>
      <c r="J77" s="166" t="s">
        <v>440</v>
      </c>
      <c r="K77" s="165" t="s">
        <v>441</v>
      </c>
      <c r="L77" s="231">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c r="A78" s="1"/>
      <c r="B78" s="7" t="s">
        <v>302</v>
      </c>
      <c r="C78" s="24" t="str">
        <f>VLOOKUP($B78,[12]Listas!$A$2:$B$5,2,FALSE)</f>
        <v>PerUno</v>
      </c>
      <c r="D78" s="7" t="s">
        <v>313</v>
      </c>
      <c r="E78" s="24" t="str">
        <f>VLOOKUP($D78,[12]Listas!$E$2:$F$11,2,FALSE)</f>
        <v>ObjDos</v>
      </c>
      <c r="F78" s="7" t="s">
        <v>442</v>
      </c>
      <c r="G78" s="7" t="s">
        <v>1022</v>
      </c>
      <c r="H78" s="7" t="s">
        <v>427</v>
      </c>
      <c r="I78" s="7" t="s">
        <v>443</v>
      </c>
      <c r="J78" s="7" t="s">
        <v>444</v>
      </c>
      <c r="K78" s="8" t="s">
        <v>1023</v>
      </c>
      <c r="L78" s="231">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90">
      <c r="A79" s="1"/>
      <c r="B79" s="7" t="s">
        <v>302</v>
      </c>
      <c r="C79" s="24" t="str">
        <f>VLOOKUP($B79,[12]Listas!$A$2:$B$5,2,FALSE)</f>
        <v>PerUno</v>
      </c>
      <c r="D79" s="7" t="s">
        <v>303</v>
      </c>
      <c r="E79" s="24" t="str">
        <f>VLOOKUP($D79,[12]Listas!$E$2:$F$11,2,FALSE)</f>
        <v>ObjUno</v>
      </c>
      <c r="F79" s="7" t="s">
        <v>304</v>
      </c>
      <c r="G79" s="168" t="s">
        <v>446</v>
      </c>
      <c r="H79" s="7" t="s">
        <v>427</v>
      </c>
      <c r="I79" s="7" t="s">
        <v>447</v>
      </c>
      <c r="J79" s="7" t="s">
        <v>448</v>
      </c>
      <c r="K79" s="8" t="s">
        <v>449</v>
      </c>
      <c r="L79" s="231">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90">
      <c r="A80" s="1"/>
      <c r="B80" s="7" t="s">
        <v>302</v>
      </c>
      <c r="C80" s="24"/>
      <c r="D80" s="7" t="s">
        <v>303</v>
      </c>
      <c r="E80" s="24"/>
      <c r="F80" s="7" t="s">
        <v>304</v>
      </c>
      <c r="G80" s="165" t="s">
        <v>450</v>
      </c>
      <c r="H80" s="7" t="s">
        <v>427</v>
      </c>
      <c r="I80" s="166" t="s">
        <v>451</v>
      </c>
      <c r="J80" s="165" t="s">
        <v>452</v>
      </c>
      <c r="K80" s="165" t="s">
        <v>453</v>
      </c>
      <c r="L80" s="231">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c r="A81" s="1"/>
      <c r="B81" s="169" t="s">
        <v>184</v>
      </c>
      <c r="C81" s="24"/>
      <c r="D81" s="169" t="s">
        <v>411</v>
      </c>
      <c r="E81" s="24"/>
      <c r="F81" s="169" t="s">
        <v>412</v>
      </c>
      <c r="G81" s="170" t="s">
        <v>455</v>
      </c>
      <c r="H81" s="170" t="s">
        <v>905</v>
      </c>
      <c r="I81" s="170" t="s">
        <v>948</v>
      </c>
      <c r="J81" s="170" t="s">
        <v>949</v>
      </c>
      <c r="K81" s="170" t="s">
        <v>950</v>
      </c>
      <c r="L81" s="237">
        <v>0.05</v>
      </c>
      <c r="M81" s="9">
        <v>45275</v>
      </c>
      <c r="N81" s="9"/>
      <c r="O81" s="205">
        <v>100</v>
      </c>
      <c r="P81" s="7" t="s">
        <v>951</v>
      </c>
      <c r="Q81" s="19"/>
      <c r="R81" s="1"/>
      <c r="S81" s="1"/>
      <c r="T81" s="1"/>
      <c r="U81" s="1"/>
      <c r="V81" s="146"/>
      <c r="W81" s="146"/>
      <c r="X81" s="146"/>
      <c r="Y81" s="146"/>
      <c r="Z81" s="146"/>
      <c r="AA81" s="146"/>
      <c r="AB81" s="146"/>
      <c r="AC81" s="146"/>
      <c r="AD81" s="146"/>
      <c r="AE81" s="146"/>
      <c r="AF81" s="146"/>
      <c r="AG81" s="146"/>
      <c r="AH81" s="146"/>
    </row>
    <row r="82" spans="1:34" ht="63.75">
      <c r="A82" s="1"/>
      <c r="B82" s="169" t="s">
        <v>184</v>
      </c>
      <c r="C82" s="24"/>
      <c r="D82" s="169" t="s">
        <v>411</v>
      </c>
      <c r="E82" s="24"/>
      <c r="F82" s="169" t="s">
        <v>412</v>
      </c>
      <c r="G82" s="170" t="s">
        <v>458</v>
      </c>
      <c r="H82" s="170" t="s">
        <v>905</v>
      </c>
      <c r="I82" s="172" t="s">
        <v>903</v>
      </c>
      <c r="J82" s="170" t="s">
        <v>1032</v>
      </c>
      <c r="K82" s="170" t="s">
        <v>459</v>
      </c>
      <c r="L82" s="231">
        <v>0</v>
      </c>
      <c r="M82" s="9">
        <v>45275</v>
      </c>
      <c r="N82" s="9"/>
      <c r="O82" s="205">
        <v>100</v>
      </c>
      <c r="P82" s="7" t="s">
        <v>951</v>
      </c>
      <c r="Q82" s="19"/>
      <c r="R82" s="1"/>
      <c r="S82" s="1"/>
      <c r="T82" s="1"/>
      <c r="U82" s="1"/>
      <c r="V82" s="1"/>
      <c r="W82" s="1"/>
      <c r="X82" s="1"/>
      <c r="Y82" s="1"/>
      <c r="Z82" s="1"/>
      <c r="AA82" s="1"/>
      <c r="AB82" s="1"/>
      <c r="AC82" s="1"/>
      <c r="AD82" s="1"/>
      <c r="AE82" s="1"/>
      <c r="AF82" s="1"/>
      <c r="AG82" s="1"/>
      <c r="AH82" s="1"/>
    </row>
    <row r="83" spans="1:34" ht="120">
      <c r="A83" s="1"/>
      <c r="B83" s="7" t="s">
        <v>184</v>
      </c>
      <c r="C83" s="24"/>
      <c r="D83" s="171" t="s">
        <v>411</v>
      </c>
      <c r="E83" s="24"/>
      <c r="F83" s="171" t="s">
        <v>412</v>
      </c>
      <c r="G83" s="7" t="s">
        <v>1024</v>
      </c>
      <c r="H83" s="170" t="s">
        <v>905</v>
      </c>
      <c r="I83" s="7" t="s">
        <v>1025</v>
      </c>
      <c r="J83" s="7" t="s">
        <v>1026</v>
      </c>
      <c r="K83" s="8" t="s">
        <v>460</v>
      </c>
      <c r="L83" s="231">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90">
      <c r="A84" s="1"/>
      <c r="B84" s="7" t="s">
        <v>302</v>
      </c>
      <c r="C84" s="24" t="str">
        <f>VLOOKUP($B84,[13]Listas!$A$2:$B$5,2,FALSE)</f>
        <v>PerUno</v>
      </c>
      <c r="D84" s="7" t="s">
        <v>303</v>
      </c>
      <c r="E84" s="24" t="str">
        <f>VLOOKUP($B84,[13]Listas!$A$2:$B$5,2,FALSE)</f>
        <v>PerUno</v>
      </c>
      <c r="F84" s="7" t="s">
        <v>304</v>
      </c>
      <c r="G84" s="7" t="s">
        <v>461</v>
      </c>
      <c r="H84" s="7" t="s">
        <v>50</v>
      </c>
      <c r="I84" s="7" t="s">
        <v>463</v>
      </c>
      <c r="J84" s="7" t="s">
        <v>464</v>
      </c>
      <c r="K84" s="8" t="s">
        <v>1027</v>
      </c>
      <c r="L84" s="231">
        <v>0.1</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c r="A85" s="1"/>
      <c r="B85" s="7" t="s">
        <v>188</v>
      </c>
      <c r="C85" s="24" t="str">
        <f>VLOOKUP($B85,[13]Listas!$A$2:$B$5,2,FALSE)</f>
        <v>PerDos</v>
      </c>
      <c r="D85" s="7" t="s">
        <v>775</v>
      </c>
      <c r="E85" s="24" t="str">
        <f>VLOOKUP($B85,[13]Listas!$A$2:$B$5,2,FALSE)</f>
        <v>PerDos</v>
      </c>
      <c r="F85" s="7" t="s">
        <v>809</v>
      </c>
      <c r="G85" s="7" t="s">
        <v>921</v>
      </c>
      <c r="H85" s="7" t="s">
        <v>50</v>
      </c>
      <c r="I85" s="7" t="s">
        <v>467</v>
      </c>
      <c r="J85" s="7" t="s">
        <v>468</v>
      </c>
      <c r="K85" s="8" t="s">
        <v>469</v>
      </c>
      <c r="L85" s="231">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c r="A86" s="1"/>
      <c r="B86" s="7" t="s">
        <v>302</v>
      </c>
      <c r="C86" s="24" t="str">
        <f>VLOOKUP($B86,[13]Listas!$A$2:$B$5,2,FALSE)</f>
        <v>PerUno</v>
      </c>
      <c r="D86" s="7" t="s">
        <v>303</v>
      </c>
      <c r="E86" s="24" t="str">
        <f>VLOOKUP($D86,[13]Listas!$E$2:$F$11,2,FALSE)</f>
        <v>ObjUno</v>
      </c>
      <c r="F86" s="7" t="s">
        <v>304</v>
      </c>
      <c r="G86" s="7" t="s">
        <v>471</v>
      </c>
      <c r="H86" s="7" t="s">
        <v>50</v>
      </c>
      <c r="I86" s="7" t="s">
        <v>472</v>
      </c>
      <c r="J86" s="7" t="s">
        <v>472</v>
      </c>
      <c r="K86" s="8" t="s">
        <v>473</v>
      </c>
      <c r="L86" s="231">
        <v>0.1</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c r="A87" s="1"/>
      <c r="B87" s="7" t="s">
        <v>302</v>
      </c>
      <c r="C87" s="24" t="str">
        <f>VLOOKUP($B87,[13]Listas!$A$2:$B$5,2,FALSE)</f>
        <v>PerUno</v>
      </c>
      <c r="D87" s="7" t="s">
        <v>358</v>
      </c>
      <c r="E87" s="24" t="str">
        <f>VLOOKUP($D87,[13]Listas!$E$2:$F$11,2,FALSE)</f>
        <v>ObjTres</v>
      </c>
      <c r="F87" s="7" t="s">
        <v>359</v>
      </c>
      <c r="G87" s="7" t="s">
        <v>940</v>
      </c>
      <c r="H87" s="7" t="s">
        <v>50</v>
      </c>
      <c r="I87" s="7" t="s">
        <v>937</v>
      </c>
      <c r="J87" s="173" t="s">
        <v>475</v>
      </c>
      <c r="K87" s="8" t="s">
        <v>1028</v>
      </c>
      <c r="L87" s="231">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c r="A88" s="1"/>
      <c r="B88" s="7" t="s">
        <v>302</v>
      </c>
      <c r="C88" s="24"/>
      <c r="D88" s="7" t="s">
        <v>358</v>
      </c>
      <c r="E88" s="24" t="str">
        <f>VLOOKUP($D88,[13]Listas!$E$2:$F$11,2,FALSE)</f>
        <v>ObjTres</v>
      </c>
      <c r="F88" s="7" t="s">
        <v>359</v>
      </c>
      <c r="G88" s="7" t="s">
        <v>477</v>
      </c>
      <c r="H88" s="7" t="s">
        <v>50</v>
      </c>
      <c r="I88" s="7" t="s">
        <v>478</v>
      </c>
      <c r="J88" s="7" t="s">
        <v>478</v>
      </c>
      <c r="K88" s="8" t="s">
        <v>479</v>
      </c>
      <c r="L88" s="231">
        <v>0.6</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c r="A89" s="1"/>
      <c r="B89" s="7" t="s">
        <v>302</v>
      </c>
      <c r="C89" s="24" t="str">
        <f>VLOOKUP($B89,[13]Listas!$A$2:$B$5,2,FALSE)</f>
        <v>PerUno</v>
      </c>
      <c r="D89" s="7" t="s">
        <v>358</v>
      </c>
      <c r="E89" s="24" t="str">
        <f>VLOOKUP($D89,[13]Listas!$E$2:$F$11,2,FALSE)</f>
        <v>ObjTres</v>
      </c>
      <c r="F89" s="7" t="s">
        <v>481</v>
      </c>
      <c r="G89" s="7" t="s">
        <v>938</v>
      </c>
      <c r="H89" s="7" t="s">
        <v>50</v>
      </c>
      <c r="I89" s="7" t="s">
        <v>939</v>
      </c>
      <c r="J89" s="7" t="s">
        <v>939</v>
      </c>
      <c r="K89" s="8" t="s">
        <v>482</v>
      </c>
      <c r="L89" s="231">
        <v>0.5</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c r="A90" s="1"/>
      <c r="B90" s="7" t="s">
        <v>302</v>
      </c>
      <c r="C90" s="24" t="str">
        <f>VLOOKUP($B90,[13]Listas!$A$2:$B$5,2,FALSE)</f>
        <v>PerUno</v>
      </c>
      <c r="D90" s="7" t="s">
        <v>358</v>
      </c>
      <c r="E90" s="24" t="str">
        <f>VLOOKUP($D90,[13]Listas!$E$2:$F$11,2,FALSE)</f>
        <v>ObjTres</v>
      </c>
      <c r="F90" s="7" t="s">
        <v>481</v>
      </c>
      <c r="G90" s="7" t="s">
        <v>918</v>
      </c>
      <c r="H90" s="7" t="s">
        <v>50</v>
      </c>
      <c r="I90" s="7" t="s">
        <v>1029</v>
      </c>
      <c r="J90" s="7" t="s">
        <v>485</v>
      </c>
      <c r="K90" s="8" t="s">
        <v>1030</v>
      </c>
      <c r="L90" s="231">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c r="A91" s="1"/>
      <c r="B91" s="7" t="s">
        <v>302</v>
      </c>
      <c r="C91" s="24" t="str">
        <f>VLOOKUP($B91,[13]Listas!$A$2:$B$5,2,FALSE)</f>
        <v>PerUno</v>
      </c>
      <c r="D91" s="7" t="s">
        <v>358</v>
      </c>
      <c r="E91" s="24" t="str">
        <f>VLOOKUP($D91,[13]Listas!$E$2:$F$11,2,FALSE)</f>
        <v>ObjTres</v>
      </c>
      <c r="F91" s="7" t="s">
        <v>481</v>
      </c>
      <c r="G91" s="7" t="s">
        <v>486</v>
      </c>
      <c r="H91" s="7" t="s">
        <v>50</v>
      </c>
      <c r="I91" s="7" t="s">
        <v>487</v>
      </c>
      <c r="J91" s="173" t="s">
        <v>488</v>
      </c>
      <c r="K91" s="8" t="s">
        <v>489</v>
      </c>
      <c r="L91" s="231">
        <v>1</v>
      </c>
      <c r="M91" s="9">
        <v>45275</v>
      </c>
      <c r="N91" s="9">
        <v>45168</v>
      </c>
      <c r="O91" s="8">
        <v>100</v>
      </c>
      <c r="P91" s="7" t="s">
        <v>466</v>
      </c>
      <c r="Q91" s="19"/>
      <c r="R91" s="1"/>
      <c r="S91" s="1"/>
      <c r="T91" s="1"/>
      <c r="U91" s="1"/>
      <c r="V91" s="1"/>
      <c r="W91" s="1"/>
      <c r="X91" s="1"/>
      <c r="Y91" s="1"/>
      <c r="Z91" s="1"/>
      <c r="AA91" s="1"/>
      <c r="AB91" s="1"/>
      <c r="AC91" s="1"/>
      <c r="AD91" s="1"/>
      <c r="AE91" s="1"/>
      <c r="AF91" s="1"/>
      <c r="AG91" s="1"/>
      <c r="AH91" s="1"/>
    </row>
    <row r="92" spans="1:34" ht="90">
      <c r="A92" s="1"/>
      <c r="B92" s="7" t="s">
        <v>302</v>
      </c>
      <c r="C92" s="24" t="str">
        <f>VLOOKUP($B92,[14]Listas!$A$2:$B$5,2,FALSE)</f>
        <v>PerUno</v>
      </c>
      <c r="D92" s="7" t="s">
        <v>303</v>
      </c>
      <c r="E92" s="24" t="str">
        <f>VLOOKUP($D92,[14]Listas!$E$2:$F$11,2,FALSE)</f>
        <v>ObjUno</v>
      </c>
      <c r="F92" s="7" t="s">
        <v>304</v>
      </c>
      <c r="G92" s="7" t="s">
        <v>490</v>
      </c>
      <c r="H92" s="164" t="s">
        <v>133</v>
      </c>
      <c r="I92" s="148" t="s">
        <v>952</v>
      </c>
      <c r="J92" s="148" t="s">
        <v>953</v>
      </c>
      <c r="K92" s="149" t="s">
        <v>954</v>
      </c>
      <c r="L92" s="230">
        <v>0.65</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90">
      <c r="A93" s="1"/>
      <c r="B93" s="7" t="s">
        <v>302</v>
      </c>
      <c r="C93" s="24" t="str">
        <f>VLOOKUP($B93,[14]Listas!$A$2:$B$5,2,FALSE)</f>
        <v>PerUno</v>
      </c>
      <c r="D93" s="7" t="s">
        <v>303</v>
      </c>
      <c r="E93" s="24" t="str">
        <f>VLOOKUP($D93,[14]Listas!$E$2:$F$11,2,FALSE)</f>
        <v>ObjUno</v>
      </c>
      <c r="F93" s="7" t="s">
        <v>304</v>
      </c>
      <c r="G93" s="7" t="s">
        <v>494</v>
      </c>
      <c r="H93" s="7" t="s">
        <v>133</v>
      </c>
      <c r="I93" s="148" t="s">
        <v>955</v>
      </c>
      <c r="J93" s="148" t="s">
        <v>956</v>
      </c>
      <c r="K93" s="149" t="s">
        <v>957</v>
      </c>
      <c r="L93" s="230">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c r="A94" s="1"/>
      <c r="B94" s="7" t="s">
        <v>302</v>
      </c>
      <c r="C94" s="24" t="str">
        <f>VLOOKUP($B94,[14]Listas!$A$2:$B$5,2,FALSE)</f>
        <v>PerUno</v>
      </c>
      <c r="D94" s="7" t="s">
        <v>313</v>
      </c>
      <c r="E94" s="24" t="str">
        <f>VLOOKUP($D94,[14]Listas!$E$2:$F$11,2,FALSE)</f>
        <v>ObjDos</v>
      </c>
      <c r="F94" s="7" t="s">
        <v>314</v>
      </c>
      <c r="G94" s="148" t="s">
        <v>495</v>
      </c>
      <c r="H94" s="148" t="s">
        <v>133</v>
      </c>
      <c r="I94" s="148" t="s">
        <v>958</v>
      </c>
      <c r="J94" s="148" t="s">
        <v>959</v>
      </c>
      <c r="K94" s="149" t="s">
        <v>960</v>
      </c>
      <c r="L94" s="230">
        <v>0.5</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20" type="noConversion"/>
  <conditionalFormatting sqref="O11:O56">
    <cfRule type="expression" dxfId="17" priority="6">
      <formula>$I11&lt;&gt;""</formula>
    </cfRule>
  </conditionalFormatting>
  <conditionalFormatting sqref="O59">
    <cfRule type="expression" dxfId="16" priority="30">
      <formula>$I59&lt;&gt;""</formula>
    </cfRule>
  </conditionalFormatting>
  <conditionalFormatting sqref="O62:O182">
    <cfRule type="expression" dxfId="15" priority="1">
      <formula>$I62&lt;&gt;""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D12" sqref="D12"/>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1135</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219" t="s">
        <v>1033</v>
      </c>
      <c r="H11" s="104" t="s">
        <v>0</v>
      </c>
      <c r="I11" s="103" t="s">
        <v>496</v>
      </c>
      <c r="J11" s="105" t="s">
        <v>497</v>
      </c>
      <c r="K11" s="106" t="s">
        <v>404</v>
      </c>
      <c r="L11" s="235">
        <v>0.65</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VLOOKUP($B12,[15]Listas!$A$2:$B$5,2,FALSE)</f>
        <v>PerUno</v>
      </c>
      <c r="D12" s="99" t="s">
        <v>303</v>
      </c>
      <c r="E12" s="102" t="str">
        <f>VLOOKUP($D12,[15]Listas!$E$2:$F$11,2,FALSE)</f>
        <v>ObjUno</v>
      </c>
      <c r="F12" s="99" t="s">
        <v>304</v>
      </c>
      <c r="G12" s="219" t="s">
        <v>500</v>
      </c>
      <c r="H12" s="104" t="s">
        <v>0</v>
      </c>
      <c r="I12" s="206" t="s">
        <v>1034</v>
      </c>
      <c r="J12" s="105" t="s">
        <v>501</v>
      </c>
      <c r="K12" s="106" t="s">
        <v>502</v>
      </c>
      <c r="L12" s="235">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VLOOKUP($B13,[15]Listas!$A$2:$B$5,2,FALSE)</f>
        <v>PerUno</v>
      </c>
      <c r="D13" s="99" t="s">
        <v>303</v>
      </c>
      <c r="E13" s="102" t="str">
        <f>VLOOKUP($D13,[15]Listas!$E$2:$F$11,2,FALSE)</f>
        <v>ObjUno</v>
      </c>
      <c r="F13" s="99" t="s">
        <v>304</v>
      </c>
      <c r="G13" s="284" t="s">
        <v>503</v>
      </c>
      <c r="H13" s="104" t="s">
        <v>0</v>
      </c>
      <c r="I13" s="103" t="s">
        <v>504</v>
      </c>
      <c r="J13" s="105" t="s">
        <v>505</v>
      </c>
      <c r="K13" s="106" t="s">
        <v>506</v>
      </c>
      <c r="L13" s="235">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5">
    <cfRule type="expression" dxfId="14"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1" zoomScale="89" zoomScaleNormal="89" workbookViewId="0">
      <selection activeCell="G9" sqref="G9:G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1136</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8"/>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78" t="s">
        <v>303</v>
      </c>
      <c r="E11" s="79" t="str">
        <f>VLOOKUP($D11,[15]Listas!$E$2:$F$11,2,FALSE)</f>
        <v>ObjUno</v>
      </c>
      <c r="F11" s="78" t="s">
        <v>304</v>
      </c>
      <c r="G11" s="103" t="s">
        <v>507</v>
      </c>
      <c r="H11" s="104" t="s">
        <v>0</v>
      </c>
      <c r="I11" s="103" t="s">
        <v>508</v>
      </c>
      <c r="J11" s="105" t="s">
        <v>509</v>
      </c>
      <c r="K11" s="106" t="s">
        <v>510</v>
      </c>
      <c r="L11" s="235">
        <v>0.75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3"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F9" sqref="F9:F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1137</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VLOOKUP($B11,[16]Listas!$A$2:$B$5,2,FALSE)</f>
        <v>PerUno</v>
      </c>
      <c r="D11" s="78" t="s">
        <v>303</v>
      </c>
      <c r="E11" s="79" t="str">
        <f>VLOOKUP($D11,[16]Listas!$E$2:$F$11,2,FALSE)</f>
        <v>ObjUno</v>
      </c>
      <c r="F11" s="78" t="s">
        <v>304</v>
      </c>
      <c r="G11" s="111" t="s">
        <v>511</v>
      </c>
      <c r="H11" s="111" t="s">
        <v>0</v>
      </c>
      <c r="I11" s="111" t="s">
        <v>512</v>
      </c>
      <c r="J11" s="66" t="s">
        <v>513</v>
      </c>
      <c r="K11" s="112" t="s">
        <v>514</v>
      </c>
      <c r="L11" s="222">
        <v>0.75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2"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1" zoomScale="87" zoomScaleNormal="87"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1138</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VLOOKUP($B11,[16]Listas!$A$2:$B$5,2,FALSE)</f>
        <v>PerUno</v>
      </c>
      <c r="D11" s="78" t="s">
        <v>303</v>
      </c>
      <c r="E11" s="79" t="str">
        <f>VLOOKUP($D11,[16]Listas!$E$2:$F$11,2,FALSE)</f>
        <v>ObjUno</v>
      </c>
      <c r="F11" s="78" t="s">
        <v>304</v>
      </c>
      <c r="G11" s="111" t="s">
        <v>515</v>
      </c>
      <c r="H11" s="111" t="s">
        <v>0</v>
      </c>
      <c r="I11" s="111" t="s">
        <v>516</v>
      </c>
      <c r="J11" s="66" t="s">
        <v>517</v>
      </c>
      <c r="K11" s="112" t="s">
        <v>518</v>
      </c>
      <c r="L11" s="222">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1" zoomScale="87" zoomScaleNormal="87" workbookViewId="0">
      <selection activeCell="F6" sqref="F6"/>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418"/>
      <c r="C2" s="419"/>
      <c r="D2" s="419"/>
      <c r="E2" s="117"/>
      <c r="F2" s="409" t="s">
        <v>1139</v>
      </c>
      <c r="G2" s="410"/>
      <c r="H2" s="410"/>
      <c r="I2" s="410"/>
      <c r="J2" s="410"/>
      <c r="K2" s="410"/>
      <c r="L2" s="410"/>
      <c r="M2" s="410"/>
      <c r="N2" s="410"/>
      <c r="O2" s="410"/>
      <c r="P2" s="411"/>
      <c r="Q2" s="114"/>
      <c r="R2" s="114"/>
      <c r="S2" s="114"/>
      <c r="T2" s="114"/>
      <c r="U2" s="114"/>
      <c r="V2" s="114"/>
      <c r="W2" s="114"/>
      <c r="X2" s="114"/>
      <c r="Y2" s="114"/>
      <c r="Z2" s="114"/>
      <c r="AA2" s="114"/>
      <c r="AB2" s="114"/>
      <c r="AC2" s="114"/>
      <c r="AD2" s="114"/>
      <c r="AE2" s="114"/>
      <c r="AF2" s="114"/>
      <c r="AG2" s="114"/>
      <c r="AH2" s="114"/>
    </row>
    <row r="3" spans="1:34" ht="22.5" customHeight="1">
      <c r="A3" s="114"/>
      <c r="B3" s="420"/>
      <c r="C3" s="421"/>
      <c r="D3" s="422"/>
      <c r="E3" s="118"/>
      <c r="F3" s="412"/>
      <c r="G3" s="413"/>
      <c r="H3" s="413"/>
      <c r="I3" s="413"/>
      <c r="J3" s="413"/>
      <c r="K3" s="413"/>
      <c r="L3" s="413"/>
      <c r="M3" s="413"/>
      <c r="N3" s="413"/>
      <c r="O3" s="413"/>
      <c r="P3" s="414"/>
      <c r="Q3" s="114"/>
      <c r="R3" s="114"/>
      <c r="S3" s="114"/>
      <c r="T3" s="114"/>
      <c r="U3" s="114"/>
      <c r="V3" s="114"/>
      <c r="W3" s="114"/>
      <c r="X3" s="114"/>
      <c r="Y3" s="114"/>
      <c r="Z3" s="114"/>
      <c r="AA3" s="114"/>
      <c r="AB3" s="114"/>
      <c r="AC3" s="114"/>
      <c r="AD3" s="114"/>
      <c r="AE3" s="114"/>
      <c r="AF3" s="114"/>
      <c r="AG3" s="114"/>
      <c r="AH3" s="114"/>
    </row>
    <row r="4" spans="1:34" ht="22.5" customHeight="1">
      <c r="A4" s="114"/>
      <c r="B4" s="420"/>
      <c r="C4" s="421"/>
      <c r="D4" s="422"/>
      <c r="E4" s="118"/>
      <c r="F4" s="412"/>
      <c r="G4" s="413"/>
      <c r="H4" s="413"/>
      <c r="I4" s="413"/>
      <c r="J4" s="413"/>
      <c r="K4" s="413"/>
      <c r="L4" s="413"/>
      <c r="M4" s="413"/>
      <c r="N4" s="413"/>
      <c r="O4" s="413"/>
      <c r="P4" s="414"/>
      <c r="Q4" s="114"/>
      <c r="R4" s="114"/>
      <c r="S4" s="114"/>
      <c r="T4" s="114"/>
      <c r="U4" s="114"/>
      <c r="V4" s="114"/>
      <c r="W4" s="114"/>
      <c r="X4" s="114"/>
      <c r="Y4" s="114"/>
      <c r="Z4" s="114"/>
      <c r="AA4" s="114"/>
      <c r="AB4" s="114"/>
      <c r="AC4" s="114"/>
      <c r="AD4" s="114"/>
      <c r="AE4" s="114"/>
      <c r="AF4" s="114"/>
      <c r="AG4" s="114"/>
      <c r="AH4" s="114"/>
    </row>
    <row r="5" spans="1:34" ht="22.5" customHeight="1" thickBot="1">
      <c r="A5" s="114"/>
      <c r="B5" s="423"/>
      <c r="C5" s="424"/>
      <c r="D5" s="424"/>
      <c r="E5" s="119"/>
      <c r="F5" s="415"/>
      <c r="G5" s="416"/>
      <c r="H5" s="416"/>
      <c r="I5" s="416"/>
      <c r="J5" s="416"/>
      <c r="K5" s="416"/>
      <c r="L5" s="416"/>
      <c r="M5" s="416"/>
      <c r="N5" s="416"/>
      <c r="O5" s="416"/>
      <c r="P5" s="417"/>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252" t="s">
        <v>1132</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425" t="s">
        <v>163</v>
      </c>
      <c r="C9" s="121"/>
      <c r="D9" s="425" t="s">
        <v>164</v>
      </c>
      <c r="E9" s="122"/>
      <c r="F9" s="425" t="s">
        <v>165</v>
      </c>
      <c r="G9" s="425" t="s">
        <v>166</v>
      </c>
      <c r="H9" s="425" t="s">
        <v>168</v>
      </c>
      <c r="I9" s="425" t="s">
        <v>169</v>
      </c>
      <c r="J9" s="425" t="s">
        <v>170</v>
      </c>
      <c r="K9" s="425" t="s">
        <v>171</v>
      </c>
      <c r="L9" s="384" t="s">
        <v>1038</v>
      </c>
      <c r="M9" s="427" t="s">
        <v>175</v>
      </c>
      <c r="N9" s="427" t="s">
        <v>1037</v>
      </c>
      <c r="O9" s="427" t="s">
        <v>177</v>
      </c>
      <c r="P9" s="427"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426"/>
      <c r="C10" s="124"/>
      <c r="D10" s="426"/>
      <c r="E10" s="125"/>
      <c r="F10" s="426"/>
      <c r="G10" s="426"/>
      <c r="H10" s="426"/>
      <c r="I10" s="426"/>
      <c r="J10" s="426"/>
      <c r="K10" s="426"/>
      <c r="L10" s="385"/>
      <c r="M10" s="428"/>
      <c r="N10" s="428"/>
      <c r="O10" s="428"/>
      <c r="P10" s="428"/>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VLOOKUP($B11,[16]Listas!$A$2:$B$5,2,FALSE)</f>
        <v>PerUno</v>
      </c>
      <c r="D11" s="78" t="s">
        <v>303</v>
      </c>
      <c r="E11" s="79" t="str">
        <f>VLOOKUP($D11,[16]Listas!$E$2:$F$11,2,FALSE)</f>
        <v>ObjUno</v>
      </c>
      <c r="F11" s="78" t="s">
        <v>304</v>
      </c>
      <c r="G11" s="127" t="s">
        <v>519</v>
      </c>
      <c r="H11" s="127" t="s">
        <v>0</v>
      </c>
      <c r="I11" s="127" t="s">
        <v>520</v>
      </c>
      <c r="J11" s="127" t="s">
        <v>521</v>
      </c>
      <c r="K11" s="128" t="s">
        <v>522</v>
      </c>
      <c r="L11" s="232">
        <v>0.5</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VLOOKUP($B12,[3]Listas!$A$2:$B$5,2,FALSE)</f>
        <v>#N/A</v>
      </c>
      <c r="D12" s="129"/>
      <c r="E12" s="131" t="e">
        <f>VLOOKUP($D12,[3]Listas!$E$2:$F$11,2,FALSE)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VLOOKUP($B13,[3]Listas!$A$2:$B$5,2,FALSE)</f>
        <v>#N/A</v>
      </c>
      <c r="D13" s="129"/>
      <c r="E13" s="131" t="e">
        <f>VLOOKUP($D13,[3]Listas!$E$2:$F$11,2,FALSE)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VLOOKUP($B14,[3]Listas!$A$2:$B$5,2,FALSE)</f>
        <v>#N/A</v>
      </c>
      <c r="D14" s="129"/>
      <c r="E14" s="131" t="e">
        <f>VLOOKUP($D14,[3]Listas!$E$2:$F$11,2,FALSE)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VLOOKUP($B15,[3]Listas!$A$2:$B$5,2,FALSE)</f>
        <v>#N/A</v>
      </c>
      <c r="D15" s="129"/>
      <c r="E15" s="131" t="e">
        <f>VLOOKUP($D15,[3]Listas!$E$2:$F$11,2,FALSE)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VLOOKUP($B16,[3]Listas!$A$2:$B$5,2,FALSE)</f>
        <v>#N/A</v>
      </c>
      <c r="D16" s="129"/>
      <c r="E16" s="131" t="e">
        <f>VLOOKUP($D16,[3]Listas!$E$2:$F$11,2,FALSE)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VLOOKUP($B17,[3]Listas!$A$2:$B$5,2,FALSE)</f>
        <v>#N/A</v>
      </c>
      <c r="D17" s="129"/>
      <c r="E17" s="131" t="e">
        <f>VLOOKUP($D17,[3]Listas!$E$2:$F$11,2,FALSE)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VLOOKUP($B18,[3]Listas!$A$2:$B$5,2,FALSE)</f>
        <v>#N/A</v>
      </c>
      <c r="D18" s="129"/>
      <c r="E18" s="131" t="e">
        <f>VLOOKUP($D18,[3]Listas!$E$2:$F$11,2,FALSE)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VLOOKUP($B19,[3]Listas!$A$2:$B$5,2,FALSE)</f>
        <v>#N/A</v>
      </c>
      <c r="D19" s="129"/>
      <c r="E19" s="131" t="e">
        <f>VLOOKUP($D19,[3]Listas!$E$2:$F$11,2,FALSE)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VLOOKUP($B20,[3]Listas!$A$2:$B$5,2,FALSE)</f>
        <v>#N/A</v>
      </c>
      <c r="D20" s="129"/>
      <c r="E20" s="131" t="e">
        <f>VLOOKUP($D20,[3]Listas!$E$2:$F$11,2,FALSE)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VLOOKUP($B21,[3]Listas!$A$2:$B$5,2,FALSE)</f>
        <v>#N/A</v>
      </c>
      <c r="D21" s="129"/>
      <c r="E21" s="131" t="e">
        <f>VLOOKUP($D21,[3]Listas!$E$2:$F$11,2,FALSE)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VLOOKUP($B22,[3]Listas!$A$2:$B$5,2,FALSE)</f>
        <v>#N/A</v>
      </c>
      <c r="D22" s="129"/>
      <c r="E22" s="131" t="e">
        <f>VLOOKUP($D22,[3]Listas!$E$2:$F$11,2,FALSE)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VLOOKUP($B23,[3]Listas!$A$2:$B$5,2,FALSE)</f>
        <v>#N/A</v>
      </c>
      <c r="D23" s="129"/>
      <c r="E23" s="131" t="e">
        <f>VLOOKUP($D23,[3]Listas!$E$2:$F$11,2,FALSE)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VLOOKUP($B24,[3]Listas!$A$2:$B$5,2,FALSE)</f>
        <v>#N/A</v>
      </c>
      <c r="D24" s="129"/>
      <c r="E24" s="131" t="e">
        <f>VLOOKUP($D24,[3]Listas!$E$2:$F$11,2,FALSE)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VLOOKUP($B25,[3]Listas!$A$2:$B$5,2,FALSE)</f>
        <v>#N/A</v>
      </c>
      <c r="D25" s="129"/>
      <c r="E25" s="131" t="e">
        <f>VLOOKUP($D25,[3]Listas!$E$2:$F$11,2,FALSE)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VLOOKUP($B26,[3]Listas!$A$2:$B$5,2,FALSE)</f>
        <v>#N/A</v>
      </c>
      <c r="D26" s="129"/>
      <c r="E26" s="131" t="e">
        <f>VLOOKUP($D26,[3]Listas!$E$2:$F$11,2,FALSE)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VLOOKUP($B27,[3]Listas!$A$2:$B$5,2,FALSE)</f>
        <v>#N/A</v>
      </c>
      <c r="D27" s="129"/>
      <c r="E27" s="131" t="e">
        <f>VLOOKUP($D27,[3]Listas!$E$2:$F$11,2,FALSE)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VLOOKUP($B28,[3]Listas!$A$2:$B$5,2,FALSE)</f>
        <v>#N/A</v>
      </c>
      <c r="D28" s="129"/>
      <c r="E28" s="131" t="e">
        <f>VLOOKUP($D28,[3]Listas!$E$2:$F$11,2,FALSE)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VLOOKUP($B29,[3]Listas!$A$2:$B$5,2,FALSE)</f>
        <v>#N/A</v>
      </c>
      <c r="D29" s="129"/>
      <c r="E29" s="131" t="e">
        <f>VLOOKUP($D29,[3]Listas!$E$2:$F$11,2,FALSE)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VLOOKUP($B30,[3]Listas!$A$2:$B$5,2,FALSE)</f>
        <v>#N/A</v>
      </c>
      <c r="D30" s="129"/>
      <c r="E30" s="131" t="e">
        <f>VLOOKUP($D30,[3]Listas!$E$2:$F$11,2,FALSE)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VLOOKUP($B31,[3]Listas!$A$2:$B$5,2,FALSE)</f>
        <v>#N/A</v>
      </c>
      <c r="D31" s="129"/>
      <c r="E31" s="131" t="e">
        <f>VLOOKUP($D31,[3]Listas!$E$2:$F$11,2,FALSE)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VLOOKUP($B32,[3]Listas!$A$2:$B$5,2,FALSE)</f>
        <v>#N/A</v>
      </c>
      <c r="D32" s="129"/>
      <c r="E32" s="131" t="e">
        <f>VLOOKUP($D32,[3]Listas!$E$2:$F$11,2,FALSE)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VLOOKUP($B33,[3]Listas!$A$2:$B$5,2,FALSE)</f>
        <v>#N/A</v>
      </c>
      <c r="D33" s="129"/>
      <c r="E33" s="131" t="e">
        <f>VLOOKUP($D33,[3]Listas!$E$2:$F$11,2,FALSE)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VLOOKUP($B34,[3]Listas!$A$2:$B$5,2,FALSE)</f>
        <v>#N/A</v>
      </c>
      <c r="D34" s="129"/>
      <c r="E34" s="131" t="e">
        <f>VLOOKUP($D34,[3]Listas!$E$2:$F$11,2,FALSE)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VLOOKUP($B35,[3]Listas!$A$2:$B$5,2,FALSE)</f>
        <v>#N/A</v>
      </c>
      <c r="D35" s="129"/>
      <c r="E35" s="131" t="e">
        <f>VLOOKUP($D35,[3]Listas!$E$2:$F$11,2,FALSE)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VLOOKUP($B36,[3]Listas!$A$2:$B$5,2,FALSE)</f>
        <v>#N/A</v>
      </c>
      <c r="D36" s="129"/>
      <c r="E36" s="131" t="e">
        <f>VLOOKUP($D36,[3]Listas!$E$2:$F$11,2,FALSE)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VLOOKUP($B37,[3]Listas!$A$2:$B$5,2,FALSE)</f>
        <v>#N/A</v>
      </c>
      <c r="D37" s="129"/>
      <c r="E37" s="131" t="e">
        <f>VLOOKUP($D37,[3]Listas!$E$2:$F$11,2,FALSE)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VLOOKUP($B38,[3]Listas!$A$2:$B$5,2,FALSE)</f>
        <v>#N/A</v>
      </c>
      <c r="D38" s="129"/>
      <c r="E38" s="131" t="e">
        <f>VLOOKUP($D38,[3]Listas!$E$2:$F$11,2,FALSE)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VLOOKUP($B39,[3]Listas!$A$2:$B$5,2,FALSE)</f>
        <v>#N/A</v>
      </c>
      <c r="D39" s="129"/>
      <c r="E39" s="131" t="e">
        <f>VLOOKUP($D39,[3]Listas!$E$2:$F$11,2,FALSE)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VLOOKUP($B40,[3]Listas!$A$2:$B$5,2,FALSE)</f>
        <v>#N/A</v>
      </c>
      <c r="D40" s="129"/>
      <c r="E40" s="131" t="e">
        <f>VLOOKUP($D40,[3]Listas!$E$2:$F$11,2,FALSE)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VLOOKUP($B41,[3]Listas!$A$2:$B$5,2,FALSE)</f>
        <v>#N/A</v>
      </c>
      <c r="D41" s="129"/>
      <c r="E41" s="131" t="e">
        <f>VLOOKUP($D41,[3]Listas!$E$2:$F$11,2,FALSE)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VLOOKUP($B42,[3]Listas!$A$2:$B$5,2,FALSE)</f>
        <v>#N/A</v>
      </c>
      <c r="D42" s="129"/>
      <c r="E42" s="131" t="e">
        <f>VLOOKUP($D42,[3]Listas!$E$2:$F$11,2,FALSE)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VLOOKUP($B43,[3]Listas!$A$2:$B$5,2,FALSE)</f>
        <v>#N/A</v>
      </c>
      <c r="D43" s="129"/>
      <c r="E43" s="131" t="e">
        <f>VLOOKUP($D43,[3]Listas!$E$2:$F$11,2,FALSE)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VLOOKUP($B44,[3]Listas!$A$2:$B$5,2,FALSE)</f>
        <v>#N/A</v>
      </c>
      <c r="D44" s="129"/>
      <c r="E44" s="131" t="e">
        <f>VLOOKUP($D44,[3]Listas!$E$2:$F$11,2,FALSE)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VLOOKUP($B45,[3]Listas!$A$2:$B$5,2,FALSE)</f>
        <v>#N/A</v>
      </c>
      <c r="D45" s="129"/>
      <c r="E45" s="131" t="e">
        <f>VLOOKUP($D45,[3]Listas!$E$2:$F$11,2,FALSE)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VLOOKUP($B46,[3]Listas!$A$2:$B$5,2,FALSE)</f>
        <v>#N/A</v>
      </c>
      <c r="D46" s="129"/>
      <c r="E46" s="131" t="e">
        <f>VLOOKUP($D46,[3]Listas!$E$2:$F$11,2,FALSE)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VLOOKUP($B47,[3]Listas!$A$2:$B$5,2,FALSE)</f>
        <v>#N/A</v>
      </c>
      <c r="D47" s="129"/>
      <c r="E47" s="131" t="e">
        <f>VLOOKUP($D47,[3]Listas!$E$2:$F$11,2,FALSE)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VLOOKUP($B48,[3]Listas!$A$2:$B$5,2,FALSE)</f>
        <v>#N/A</v>
      </c>
      <c r="D48" s="129"/>
      <c r="E48" s="131" t="e">
        <f>VLOOKUP($D48,[3]Listas!$E$2:$F$11,2,FALSE)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VLOOKUP($B49,[3]Listas!$A$2:$B$5,2,FALSE)</f>
        <v>#N/A</v>
      </c>
      <c r="D49" s="129"/>
      <c r="E49" s="131" t="e">
        <f>VLOOKUP($D49,[3]Listas!$E$2:$F$11,2,FALSE)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VLOOKUP($B50,[3]Listas!$A$2:$B$5,2,FALSE)</f>
        <v>#N/A</v>
      </c>
      <c r="D50" s="129"/>
      <c r="E50" s="131" t="e">
        <f>VLOOKUP($D50,[3]Listas!$E$2:$F$11,2,FALSE)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VLOOKUP($B51,[3]Listas!$A$2:$B$5,2,FALSE)</f>
        <v>#N/A</v>
      </c>
      <c r="D51" s="129"/>
      <c r="E51" s="131" t="e">
        <f>VLOOKUP($D51,[3]Listas!$E$2:$F$11,2,FALSE)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VLOOKUP($B52,[3]Listas!$A$2:$B$5,2,FALSE)</f>
        <v>#N/A</v>
      </c>
      <c r="D52" s="129"/>
      <c r="E52" s="131" t="e">
        <f>VLOOKUP($D52,[3]Listas!$E$2:$F$11,2,FALSE)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VLOOKUP($B53,[3]Listas!$A$2:$B$5,2,FALSE)</f>
        <v>#N/A</v>
      </c>
      <c r="D53" s="129"/>
      <c r="E53" s="131" t="e">
        <f>VLOOKUP($D53,[3]Listas!$E$2:$F$11,2,FALSE)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VLOOKUP($B54,[3]Listas!$A$2:$B$5,2,FALSE)</f>
        <v>#N/A</v>
      </c>
      <c r="D54" s="129"/>
      <c r="E54" s="131" t="e">
        <f>VLOOKUP($D54,[3]Listas!$E$2:$F$11,2,FALSE)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VLOOKUP($B55,[3]Listas!$A$2:$B$5,2,FALSE)</f>
        <v>#N/A</v>
      </c>
      <c r="D55" s="129"/>
      <c r="E55" s="131" t="e">
        <f>VLOOKUP($D55,[3]Listas!$E$2:$F$11,2,FALSE)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VLOOKUP($B56,[3]Listas!$A$2:$B$5,2,FALSE)</f>
        <v>#N/A</v>
      </c>
      <c r="D56" s="129"/>
      <c r="E56" s="131" t="e">
        <f>VLOOKUP($D56,[3]Listas!$E$2:$F$11,2,FALSE)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VLOOKUP($B57,[3]Listas!$A$2:$B$5,2,FALSE)</f>
        <v>#N/A</v>
      </c>
      <c r="D57" s="129"/>
      <c r="E57" s="131" t="e">
        <f>VLOOKUP($D57,[3]Listas!$E$2:$F$11,2,FALSE)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VLOOKUP($B58,[3]Listas!$A$2:$B$5,2,FALSE)</f>
        <v>#N/A</v>
      </c>
      <c r="D58" s="129"/>
      <c r="E58" s="131" t="e">
        <f>VLOOKUP($D58,[3]Listas!$E$2:$F$11,2,FALSE)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VLOOKUP($B59,[3]Listas!$A$2:$B$5,2,FALSE)</f>
        <v>#N/A</v>
      </c>
      <c r="D59" s="129"/>
      <c r="E59" s="131" t="e">
        <f>VLOOKUP($D59,[3]Listas!$E$2:$F$11,2,FALSE)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VLOOKUP($B60,[3]Listas!$A$2:$B$5,2,FALSE)</f>
        <v>#N/A</v>
      </c>
      <c r="D60" s="129"/>
      <c r="E60" s="131" t="e">
        <f>VLOOKUP($D60,[3]Listas!$E$2:$F$11,2,FALSE)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VLOOKUP($B61,[3]Listas!$A$2:$B$5,2,FALSE)</f>
        <v>#N/A</v>
      </c>
      <c r="D61" s="129"/>
      <c r="E61" s="131" t="e">
        <f>VLOOKUP($D61,[3]Listas!$E$2:$F$11,2,FALSE)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VLOOKUP($B62,[3]Listas!$A$2:$B$5,2,FALSE)</f>
        <v>#N/A</v>
      </c>
      <c r="D62" s="129"/>
      <c r="E62" s="131" t="e">
        <f>VLOOKUP($D62,[3]Listas!$E$2:$F$11,2,FALSE)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VLOOKUP($B63,[3]Listas!$A$2:$B$5,2,FALSE)</f>
        <v>#N/A</v>
      </c>
      <c r="D63" s="129"/>
      <c r="E63" s="131" t="e">
        <f>VLOOKUP($D63,[3]Listas!$E$2:$F$11,2,FALSE)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VLOOKUP($B64,[3]Listas!$A$2:$B$5,2,FALSE)</f>
        <v>#N/A</v>
      </c>
      <c r="D64" s="129"/>
      <c r="E64" s="131" t="e">
        <f>VLOOKUP($D64,[3]Listas!$E$2:$F$11,2,FALSE)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VLOOKUP($B65,[3]Listas!$A$2:$B$5,2,FALSE)</f>
        <v>#N/A</v>
      </c>
      <c r="D65" s="129"/>
      <c r="E65" s="131" t="e">
        <f>VLOOKUP($D65,[3]Listas!$E$2:$F$11,2,FALSE)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VLOOKUP($B66,[3]Listas!$A$2:$B$5,2,FALSE)</f>
        <v>#N/A</v>
      </c>
      <c r="D66" s="129"/>
      <c r="E66" s="131" t="e">
        <f>VLOOKUP($D66,[3]Listas!$E$2:$F$11,2,FALSE)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VLOOKUP($B67,[3]Listas!$A$2:$B$5,2,FALSE)</f>
        <v>#N/A</v>
      </c>
      <c r="D67" s="129"/>
      <c r="E67" s="131" t="e">
        <f>VLOOKUP($D67,[3]Listas!$E$2:$F$11,2,FALSE)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VLOOKUP($B68,[3]Listas!$A$2:$B$5,2,FALSE)</f>
        <v>#N/A</v>
      </c>
      <c r="D68" s="129"/>
      <c r="E68" s="131" t="e">
        <f>VLOOKUP($D68,[3]Listas!$E$2:$F$11,2,FALSE)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VLOOKUP($B69,[3]Listas!$A$2:$B$5,2,FALSE)</f>
        <v>#N/A</v>
      </c>
      <c r="D69" s="129"/>
      <c r="E69" s="131" t="e">
        <f>VLOOKUP($D69,[3]Listas!$E$2:$F$11,2,FALSE)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VLOOKUP($B70,[3]Listas!$A$2:$B$5,2,FALSE)</f>
        <v>#N/A</v>
      </c>
      <c r="D70" s="129"/>
      <c r="E70" s="131" t="e">
        <f>VLOOKUP($D70,[3]Listas!$E$2:$F$11,2,FALSE)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VLOOKUP($B71,[3]Listas!$A$2:$B$5,2,FALSE)</f>
        <v>#N/A</v>
      </c>
      <c r="D71" s="129"/>
      <c r="E71" s="131" t="e">
        <f>VLOOKUP($D71,[3]Listas!$E$2:$F$11,2,FALSE)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VLOOKUP($B72,[3]Listas!$A$2:$B$5,2,FALSE)</f>
        <v>#N/A</v>
      </c>
      <c r="D72" s="129"/>
      <c r="E72" s="131" t="e">
        <f>VLOOKUP($D72,[3]Listas!$E$2:$F$11,2,FALSE)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VLOOKUP($B73,[3]Listas!$A$2:$B$5,2,FALSE)</f>
        <v>#N/A</v>
      </c>
      <c r="D73" s="129"/>
      <c r="E73" s="131" t="e">
        <f>VLOOKUP($D73,[3]Listas!$E$2:$F$11,2,FALSE)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VLOOKUP($B74,[3]Listas!$A$2:$B$5,2,FALSE)</f>
        <v>#N/A</v>
      </c>
      <c r="D74" s="129"/>
      <c r="E74" s="131" t="e">
        <f>VLOOKUP($D74,[3]Listas!$E$2:$F$11,2,FALSE)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VLOOKUP($B75,[3]Listas!$A$2:$B$5,2,FALSE)</f>
        <v>#N/A</v>
      </c>
      <c r="D75" s="129"/>
      <c r="E75" s="131" t="e">
        <f>VLOOKUP($D75,[3]Listas!$E$2:$F$11,2,FALSE)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VLOOKUP($B76,[3]Listas!$A$2:$B$5,2,FALSE)</f>
        <v>#N/A</v>
      </c>
      <c r="D76" s="129"/>
      <c r="E76" s="131" t="e">
        <f>VLOOKUP($D76,[3]Listas!$E$2:$F$11,2,FALSE)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VLOOKUP($B77,[3]Listas!$A$2:$B$5,2,FALSE)</f>
        <v>#N/A</v>
      </c>
      <c r="D77" s="129"/>
      <c r="E77" s="131" t="e">
        <f>VLOOKUP($D77,[3]Listas!$E$2:$F$11,2,FALSE)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VLOOKUP($B78,[3]Listas!$A$2:$B$5,2,FALSE)</f>
        <v>#N/A</v>
      </c>
      <c r="D78" s="129"/>
      <c r="E78" s="131" t="e">
        <f>VLOOKUP($D78,[3]Listas!$E$2:$F$11,2,FALSE)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VLOOKUP($B79,[3]Listas!$A$2:$B$5,2,FALSE)</f>
        <v>#N/A</v>
      </c>
      <c r="D79" s="129"/>
      <c r="E79" s="131" t="e">
        <f>VLOOKUP($D79,[3]Listas!$E$2:$F$11,2,FALSE)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VLOOKUP($B80,[3]Listas!$A$2:$B$5,2,FALSE)</f>
        <v>#N/A</v>
      </c>
      <c r="D80" s="129"/>
      <c r="E80" s="131" t="e">
        <f>VLOOKUP($D80,[3]Listas!$E$2:$F$11,2,FALSE)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VLOOKUP($B81,[3]Listas!$A$2:$B$5,2,FALSE)</f>
        <v>#N/A</v>
      </c>
      <c r="D81" s="129"/>
      <c r="E81" s="131" t="e">
        <f>VLOOKUP($D81,[3]Listas!$E$2:$F$11,2,FALSE)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VLOOKUP($B82,[3]Listas!$A$2:$B$5,2,FALSE)</f>
        <v>#N/A</v>
      </c>
      <c r="D82" s="129"/>
      <c r="E82" s="131" t="e">
        <f>VLOOKUP($D82,[3]Listas!$E$2:$F$11,2,FALSE)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VLOOKUP($B83,[3]Listas!$A$2:$B$5,2,FALSE)</f>
        <v>#N/A</v>
      </c>
      <c r="D83" s="129"/>
      <c r="E83" s="131" t="e">
        <f>VLOOKUP($D83,[3]Listas!$E$2:$F$11,2,FALSE)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VLOOKUP($B84,[3]Listas!$A$2:$B$5,2,FALSE)</f>
        <v>#N/A</v>
      </c>
      <c r="D84" s="129"/>
      <c r="E84" s="131" t="e">
        <f>VLOOKUP($D84,[3]Listas!$E$2:$F$11,2,FALSE)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VLOOKUP($B85,[3]Listas!$A$2:$B$5,2,FALSE)</f>
        <v>#N/A</v>
      </c>
      <c r="D85" s="129"/>
      <c r="E85" s="131" t="e">
        <f>VLOOKUP($D85,[3]Listas!$E$2:$F$11,2,FALSE)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VLOOKUP($B86,[3]Listas!$A$2:$B$5,2,FALSE)</f>
        <v>#N/A</v>
      </c>
      <c r="D86" s="129"/>
      <c r="E86" s="131" t="e">
        <f>VLOOKUP($D86,[3]Listas!$E$2:$F$11,2,FALSE)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VLOOKUP($B87,[3]Listas!$A$2:$B$5,2,FALSE)</f>
        <v>#N/A</v>
      </c>
      <c r="D87" s="129"/>
      <c r="E87" s="131" t="e">
        <f>VLOOKUP($D87,[3]Listas!$E$2:$F$11,2,FALSE)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VLOOKUP($B88,[3]Listas!$A$2:$B$5,2,FALSE)</f>
        <v>#N/A</v>
      </c>
      <c r="D88" s="129"/>
      <c r="E88" s="131" t="e">
        <f>VLOOKUP($D88,[3]Listas!$E$2:$F$11,2,FALSE)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VLOOKUP($B89,[3]Listas!$A$2:$B$5,2,FALSE)</f>
        <v>#N/A</v>
      </c>
      <c r="D89" s="129"/>
      <c r="E89" s="131" t="e">
        <f>VLOOKUP($D89,[3]Listas!$E$2:$F$11,2,FALSE)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VLOOKUP($B90,[3]Listas!$A$2:$B$5,2,FALSE)</f>
        <v>#N/A</v>
      </c>
      <c r="D90" s="129"/>
      <c r="E90" s="131" t="e">
        <f>VLOOKUP($D90,[3]Listas!$E$2:$F$11,2,FALSE)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VLOOKUP($B91,[3]Listas!$A$2:$B$5,2,FALSE)</f>
        <v>#N/A</v>
      </c>
      <c r="D91" s="129"/>
      <c r="E91" s="131" t="e">
        <f>VLOOKUP($D91,[3]Listas!$E$2:$F$11,2,FALSE)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VLOOKUP($B92,[3]Listas!$A$2:$B$5,2,FALSE)</f>
        <v>#N/A</v>
      </c>
      <c r="D92" s="129"/>
      <c r="E92" s="131" t="e">
        <f>VLOOKUP($D92,[3]Listas!$E$2:$F$11,2,FALSE)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VLOOKUP($B93,[3]Listas!$A$2:$B$5,2,FALSE)</f>
        <v>#N/A</v>
      </c>
      <c r="D93" s="129"/>
      <c r="E93" s="131" t="e">
        <f>VLOOKUP($D93,[3]Listas!$E$2:$F$11,2,FALSE)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VLOOKUP($B94,[3]Listas!$A$2:$B$5,2,FALSE)</f>
        <v>#N/A</v>
      </c>
      <c r="D94" s="129"/>
      <c r="E94" s="131" t="e">
        <f>VLOOKUP($D94,[3]Listas!$E$2:$F$11,2,FALSE)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VLOOKUP($B95,[3]Listas!$A$2:$B$5,2,FALSE)</f>
        <v>#N/A</v>
      </c>
      <c r="D95" s="129"/>
      <c r="E95" s="131" t="e">
        <f>VLOOKUP($D95,[3]Listas!$E$2:$F$11,2,FALSE)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VLOOKUP($B96,[3]Listas!$A$2:$B$5,2,FALSE)</f>
        <v>#N/A</v>
      </c>
      <c r="D96" s="129"/>
      <c r="E96" s="131" t="e">
        <f>VLOOKUP($D96,[3]Listas!$E$2:$F$11,2,FALSE)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VLOOKUP($B97,[3]Listas!$A$2:$B$5,2,FALSE)</f>
        <v>#N/A</v>
      </c>
      <c r="D97" s="129"/>
      <c r="E97" s="131" t="e">
        <f>VLOOKUP($D97,[3]Listas!$E$2:$F$11,2,FALSE)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VLOOKUP($B98,[3]Listas!$A$2:$B$5,2,FALSE)</f>
        <v>#N/A</v>
      </c>
      <c r="D98" s="129"/>
      <c r="E98" s="131" t="e">
        <f>VLOOKUP($D98,[3]Listas!$E$2:$F$11,2,FALSE)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VLOOKUP($B99,[3]Listas!$A$2:$B$5,2,FALSE)</f>
        <v>#N/A</v>
      </c>
      <c r="D99" s="129"/>
      <c r="E99" s="131" t="e">
        <f>VLOOKUP($D99,[3]Listas!$E$2:$F$11,2,FALSE)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VLOOKUP($B100,[3]Listas!$A$2:$B$5,2,FALSE)</f>
        <v>#N/A</v>
      </c>
      <c r="D100" s="129"/>
      <c r="E100" s="131" t="e">
        <f>VLOOKUP($D100,[3]Listas!$E$2:$F$11,2,FALSE)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VLOOKUP($B101,[3]Listas!$A$2:$B$5,2,FALSE)</f>
        <v>#N/A</v>
      </c>
      <c r="D101" s="129"/>
      <c r="E101" s="131" t="e">
        <f>VLOOKUP($D101,[3]Listas!$E$2:$F$11,2,FALSE)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VLOOKUP($B102,[3]Listas!$A$2:$B$5,2,FALSE)</f>
        <v>#N/A</v>
      </c>
      <c r="D102" s="129"/>
      <c r="E102" s="131" t="e">
        <f>VLOOKUP($D102,[3]Listas!$E$2:$F$11,2,FALSE)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VLOOKUP($B103,[3]Listas!$A$2:$B$5,2,FALSE)</f>
        <v>#N/A</v>
      </c>
      <c r="D103" s="129"/>
      <c r="E103" s="131" t="e">
        <f>VLOOKUP($D103,[3]Listas!$E$2:$F$11,2,FALSE)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VLOOKUP($B104,[3]Listas!$A$2:$B$5,2,FALSE)</f>
        <v>#N/A</v>
      </c>
      <c r="D104" s="129"/>
      <c r="E104" s="131" t="e">
        <f>VLOOKUP($D104,[3]Listas!$E$2:$F$11,2,FALSE)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VLOOKUP($B105,[3]Listas!$A$2:$B$5,2,FALSE)</f>
        <v>#N/A</v>
      </c>
      <c r="D105" s="129"/>
      <c r="E105" s="131" t="e">
        <f>VLOOKUP($D105,[3]Listas!$E$2:$F$11,2,FALSE)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VLOOKUP($B106,[3]Listas!$A$2:$B$5,2,FALSE)</f>
        <v>#N/A</v>
      </c>
      <c r="D106" s="129"/>
      <c r="E106" s="131" t="e">
        <f>VLOOKUP($D106,[3]Listas!$E$2:$F$11,2,FALSE)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VLOOKUP($B107,[3]Listas!$A$2:$B$5,2,FALSE)</f>
        <v>#N/A</v>
      </c>
      <c r="D107" s="129"/>
      <c r="E107" s="131" t="e">
        <f>VLOOKUP($D107,[3]Listas!$E$2:$F$11,2,FALSE)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VLOOKUP($B108,[3]Listas!$A$2:$B$5,2,FALSE)</f>
        <v>#N/A</v>
      </c>
      <c r="D108" s="129"/>
      <c r="E108" s="131" t="e">
        <f>VLOOKUP($D108,[3]Listas!$E$2:$F$11,2,FALSE)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VLOOKUP($B109,[3]Listas!$A$2:$B$5,2,FALSE)</f>
        <v>#N/A</v>
      </c>
      <c r="D109" s="129"/>
      <c r="E109" s="131" t="e">
        <f>VLOOKUP($D109,[3]Listas!$E$2:$F$11,2,FALSE)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VLOOKUP($B110,[3]Listas!$A$2:$B$5,2,FALSE)</f>
        <v>#N/A</v>
      </c>
      <c r="D110" s="129"/>
      <c r="E110" s="131" t="e">
        <f>VLOOKUP($D110,[3]Listas!$E$2:$F$11,2,FALSE)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VLOOKUP($B111,[3]Listas!$A$2:$B$5,2,FALSE)</f>
        <v>#N/A</v>
      </c>
      <c r="D111" s="129"/>
      <c r="E111" s="131" t="e">
        <f>VLOOKUP($D111,[3]Listas!$E$2:$F$11,2,FALSE)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VLOOKUP($B112,[3]Listas!$A$2:$B$5,2,FALSE)</f>
        <v>#N/A</v>
      </c>
      <c r="D112" s="129"/>
      <c r="E112" s="131" t="e">
        <f>VLOOKUP($D112,[3]Listas!$E$2:$F$11,2,FALSE)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VLOOKUP($B113,[3]Listas!$A$2:$B$5,2,FALSE)</f>
        <v>#N/A</v>
      </c>
      <c r="D113" s="129"/>
      <c r="E113" s="131" t="e">
        <f>VLOOKUP($D113,[3]Listas!$E$2:$F$11,2,FALSE)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VLOOKUP($B114,[3]Listas!$A$2:$B$5,2,FALSE)</f>
        <v>#N/A</v>
      </c>
      <c r="D114" s="129"/>
      <c r="E114" s="131" t="e">
        <f>VLOOKUP($D114,[3]Listas!$E$2:$F$11,2,FALSE)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VLOOKUP($B115,[3]Listas!$A$2:$B$5,2,FALSE)</f>
        <v>#N/A</v>
      </c>
      <c r="D115" s="129"/>
      <c r="E115" s="131" t="e">
        <f>VLOOKUP($D115,[3]Listas!$E$2:$F$11,2,FALSE)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VLOOKUP($B116,[3]Listas!$A$2:$B$5,2,FALSE)</f>
        <v>#N/A</v>
      </c>
      <c r="D116" s="129"/>
      <c r="E116" s="131" t="e">
        <f>VLOOKUP($D116,[3]Listas!$E$2:$F$11,2,FALSE)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VLOOKUP($B117,[3]Listas!$A$2:$B$5,2,FALSE)</f>
        <v>#N/A</v>
      </c>
      <c r="D117" s="129"/>
      <c r="E117" s="131" t="e">
        <f>VLOOKUP($D117,[3]Listas!$E$2:$F$11,2,FALSE)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VLOOKUP($B118,[3]Listas!$A$2:$B$5,2,FALSE)</f>
        <v>#N/A</v>
      </c>
      <c r="D118" s="129"/>
      <c r="E118" s="131" t="e">
        <f>VLOOKUP($D118,[3]Listas!$E$2:$F$11,2,FALSE)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VLOOKUP($B119,[3]Listas!$A$2:$B$5,2,FALSE)</f>
        <v>#N/A</v>
      </c>
      <c r="D119" s="129"/>
      <c r="E119" s="131" t="e">
        <f>VLOOKUP($D119,[3]Listas!$E$2:$F$11,2,FALSE)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VLOOKUP($B120,[3]Listas!$A$2:$B$5,2,FALSE)</f>
        <v>#N/A</v>
      </c>
      <c r="D120" s="129"/>
      <c r="E120" s="131" t="e">
        <f>VLOOKUP($D120,[3]Listas!$E$2:$F$11,2,FALSE)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VLOOKUP($B121,[3]Listas!$A$2:$B$5,2,FALSE)</f>
        <v>#N/A</v>
      </c>
      <c r="D121" s="129"/>
      <c r="E121" s="131" t="e">
        <f>VLOOKUP($D121,[3]Listas!$E$2:$F$11,2,FALSE)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VLOOKUP($B122,[3]Listas!$A$2:$B$5,2,FALSE)</f>
        <v>#N/A</v>
      </c>
      <c r="D122" s="129"/>
      <c r="E122" s="131" t="e">
        <f>VLOOKUP($D122,[3]Listas!$E$2:$F$11,2,FALSE)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VLOOKUP($B123,[3]Listas!$A$2:$B$5,2,FALSE)</f>
        <v>#N/A</v>
      </c>
      <c r="D123" s="129"/>
      <c r="E123" s="131" t="e">
        <f>VLOOKUP($D123,[3]Listas!$E$2:$F$11,2,FALSE)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VLOOKUP($B124,[3]Listas!$A$2:$B$5,2,FALSE)</f>
        <v>#N/A</v>
      </c>
      <c r="D124" s="129"/>
      <c r="E124" s="131" t="e">
        <f>VLOOKUP($D124,[3]Listas!$E$2:$F$11,2,FALSE)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VLOOKUP($B125,[3]Listas!$A$2:$B$5,2,FALSE)</f>
        <v>#N/A</v>
      </c>
      <c r="D125" s="129"/>
      <c r="E125" s="131" t="e">
        <f>VLOOKUP($D125,[3]Listas!$E$2:$F$11,2,FALSE)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VLOOKUP($B126,[3]Listas!$A$2:$B$5,2,FALSE)</f>
        <v>#N/A</v>
      </c>
      <c r="D126" s="129"/>
      <c r="E126" s="131" t="e">
        <f>VLOOKUP($D126,[3]Listas!$E$2:$F$11,2,FALSE)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VLOOKUP($B127,[3]Listas!$A$2:$B$5,2,FALSE)</f>
        <v>#N/A</v>
      </c>
      <c r="D127" s="129"/>
      <c r="E127" s="131" t="e">
        <f>VLOOKUP($D127,[3]Listas!$E$2:$F$11,2,FALSE)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VLOOKUP($B128,[3]Listas!$A$2:$B$5,2,FALSE)</f>
        <v>#N/A</v>
      </c>
      <c r="D128" s="129"/>
      <c r="E128" s="131" t="e">
        <f>VLOOKUP($D128,[3]Listas!$E$2:$F$11,2,FALSE)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VLOOKUP($B129,[3]Listas!$A$2:$B$5,2,FALSE)</f>
        <v>#N/A</v>
      </c>
      <c r="D129" s="129"/>
      <c r="E129" s="131" t="e">
        <f>VLOOKUP($D129,[3]Listas!$E$2:$F$11,2,FALSE)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VLOOKUP($B130,[3]Listas!$A$2:$B$5,2,FALSE)</f>
        <v>#N/A</v>
      </c>
      <c r="D130" s="129"/>
      <c r="E130" s="131" t="e">
        <f>VLOOKUP($D130,[3]Listas!$E$2:$F$11,2,FALSE)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VLOOKUP($B131,[3]Listas!$A$2:$B$5,2,FALSE)</f>
        <v>#N/A</v>
      </c>
      <c r="D131" s="129"/>
      <c r="E131" s="131" t="e">
        <f>VLOOKUP($D131,[3]Listas!$E$2:$F$11,2,FALSE)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VLOOKUP($B132,[3]Listas!$A$2:$B$5,2,FALSE)</f>
        <v>#N/A</v>
      </c>
      <c r="D132" s="129"/>
      <c r="E132" s="131" t="e">
        <f>VLOOKUP($D132,[3]Listas!$E$2:$F$11,2,FALSE)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VLOOKUP($B133,[3]Listas!$A$2:$B$5,2,FALSE)</f>
        <v>#N/A</v>
      </c>
      <c r="D133" s="129"/>
      <c r="E133" s="131" t="e">
        <f>VLOOKUP($D133,[3]Listas!$E$2:$F$11,2,FALSE)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VLOOKUP($B134,[3]Listas!$A$2:$B$5,2,FALSE)</f>
        <v>#N/A</v>
      </c>
      <c r="D134" s="129"/>
      <c r="E134" s="131" t="e">
        <f>VLOOKUP($D134,[3]Listas!$E$2:$F$11,2,FALSE)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VLOOKUP($B135,[3]Listas!$A$2:$B$5,2,FALSE)</f>
        <v>#N/A</v>
      </c>
      <c r="D135" s="129"/>
      <c r="E135" s="131" t="e">
        <f>VLOOKUP($D135,[3]Listas!$E$2:$F$11,2,FALSE)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VLOOKUP($B136,[3]Listas!$A$2:$B$5,2,FALSE)</f>
        <v>#N/A</v>
      </c>
      <c r="D136" s="129"/>
      <c r="E136" s="131" t="e">
        <f>VLOOKUP($D136,[3]Listas!$E$2:$F$11,2,FALSE)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VLOOKUP($B137,[3]Listas!$A$2:$B$5,2,FALSE)</f>
        <v>#N/A</v>
      </c>
      <c r="D137" s="129"/>
      <c r="E137" s="131" t="e">
        <f>VLOOKUP($D137,[3]Listas!$E$2:$F$11,2,FALSE)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VLOOKUP($B138,[3]Listas!$A$2:$B$5,2,FALSE)</f>
        <v>#N/A</v>
      </c>
      <c r="D138" s="129"/>
      <c r="E138" s="131" t="e">
        <f>VLOOKUP($D138,[3]Listas!$E$2:$F$11,2,FALSE)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VLOOKUP($B139,[3]Listas!$A$2:$B$5,2,FALSE)</f>
        <v>#N/A</v>
      </c>
      <c r="D139" s="129"/>
      <c r="E139" s="131" t="e">
        <f>VLOOKUP($D139,[3]Listas!$E$2:$F$11,2,FALSE)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VLOOKUP($B140,[3]Listas!$A$2:$B$5,2,FALSE)</f>
        <v>#N/A</v>
      </c>
      <c r="D140" s="141"/>
      <c r="E140" s="131" t="e">
        <f>VLOOKUP($D140,[3]Listas!$E$2:$F$11,2,FALSE)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VLOOKUP($B141,[3]Listas!$A$2:$B$5,2,FALSE)</f>
        <v>#N/A</v>
      </c>
      <c r="D141" s="129"/>
      <c r="E141" s="131" t="e">
        <f>VLOOKUP($D141,[3]Listas!$E$2:$F$11,2,FALSE)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VLOOKUP($B142,[3]Listas!$A$2:$B$5,2,FALSE)</f>
        <v>#N/A</v>
      </c>
      <c r="D142" s="129"/>
      <c r="E142" s="131" t="e">
        <f>VLOOKUP($D142,[3]Listas!$E$2:$F$11,2,FALSE)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VLOOKUP($B143,[3]Listas!$A$2:$B$5,2,FALSE)</f>
        <v>#N/A</v>
      </c>
      <c r="D143" s="129"/>
      <c r="E143" s="131" t="e">
        <f>VLOOKUP($D143,[3]Listas!$E$2:$F$11,2,FALSE)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VLOOKUP($B144,[3]Listas!$A$2:$B$5,2,FALSE)</f>
        <v>#N/A</v>
      </c>
      <c r="D144" s="129"/>
      <c r="E144" s="131" t="e">
        <f>VLOOKUP($D144,[3]Listas!$E$2:$F$11,2,FALSE)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VLOOKUP($B145,[3]Listas!$A$2:$B$5,2,FALSE)</f>
        <v>#N/A</v>
      </c>
      <c r="D145" s="129"/>
      <c r="E145" s="131" t="e">
        <f>VLOOKUP($D145,[3]Listas!$E$2:$F$11,2,FALSE)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VLOOKUP($B146,[3]Listas!$A$2:$B$5,2,FALSE)</f>
        <v>#N/A</v>
      </c>
      <c r="D146" s="129"/>
      <c r="E146" s="131" t="e">
        <f>VLOOKUP($D146,[3]Listas!$E$2:$F$11,2,FALSE)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VLOOKUP($B147,[3]Listas!$A$2:$B$5,2,FALSE)</f>
        <v>#N/A</v>
      </c>
      <c r="D147" s="141"/>
      <c r="E147" s="131" t="e">
        <f>VLOOKUP($D147,[3]Listas!$E$2:$F$11,2,FALSE)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VLOOKUP($B148,[3]Listas!$A$2:$B$5,2,FALSE)</f>
        <v>#N/A</v>
      </c>
      <c r="D148" s="129"/>
      <c r="E148" s="131" t="e">
        <f>VLOOKUP($D148,[3]Listas!$E$2:$F$11,2,FALSE)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VLOOKUP($B149,[3]Listas!$A$2:$B$5,2,FALSE)</f>
        <v>#N/A</v>
      </c>
      <c r="D149" s="129"/>
      <c r="E149" s="131" t="e">
        <f>VLOOKUP($D149,[3]Listas!$E$2:$F$11,2,FALSE)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VLOOKUP($B150,[3]Listas!$A$2:$B$5,2,FALSE)</f>
        <v>#N/A</v>
      </c>
      <c r="D150" s="129"/>
      <c r="E150" s="131" t="e">
        <f>VLOOKUP($D150,[3]Listas!$E$2:$F$11,2,FALSE)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VLOOKUP($B151,[3]Listas!$A$2:$B$5,2,FALSE)</f>
        <v>#N/A</v>
      </c>
      <c r="D151" s="129"/>
      <c r="E151" s="131" t="e">
        <f>VLOOKUP($D151,[3]Listas!$E$2:$F$11,2,FALSE)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VLOOKUP($B152,[3]Listas!$A$2:$B$5,2,FALSE)</f>
        <v>#N/A</v>
      </c>
      <c r="D152" s="129"/>
      <c r="E152" s="131" t="e">
        <f>VLOOKUP($D152,[3]Listas!$E$2:$F$11,2,FALSE)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VLOOKUP($B153,[3]Listas!$A$2:$B$5,2,FALSE)</f>
        <v>#N/A</v>
      </c>
      <c r="D153" s="129"/>
      <c r="E153" s="131" t="e">
        <f>VLOOKUP($D153,[3]Listas!$E$2:$F$11,2,FALSE)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VLOOKUP($B154,[3]Listas!$A$2:$B$5,2,FALSE)</f>
        <v>#N/A</v>
      </c>
      <c r="D154" s="129"/>
      <c r="E154" s="131" t="e">
        <f>VLOOKUP($D154,[3]Listas!$E$2:$F$11,2,FALSE)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VLOOKUP($B155,[3]Listas!$A$2:$B$5,2,FALSE)</f>
        <v>#N/A</v>
      </c>
      <c r="D155" s="129"/>
      <c r="E155" s="131" t="e">
        <f>VLOOKUP($D155,[3]Listas!$E$2:$F$11,2,FALSE)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VLOOKUP($B156,[3]Listas!$A$2:$B$5,2,FALSE)</f>
        <v>#N/A</v>
      </c>
      <c r="D156" s="129"/>
      <c r="E156" s="131" t="e">
        <f>VLOOKUP($D156,[3]Listas!$E$2:$F$11,2,FALSE)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VLOOKUP($B157,[3]Listas!$A$2:$B$5,2,FALSE)</f>
        <v>#N/A</v>
      </c>
      <c r="D157" s="129"/>
      <c r="E157" s="131" t="e">
        <f>VLOOKUP($D157,[3]Listas!$E$2:$F$11,2,FALSE)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VLOOKUP($B158,[3]Listas!$A$2:$B$5,2,FALSE)</f>
        <v>#N/A</v>
      </c>
      <c r="D158" s="129"/>
      <c r="E158" s="131" t="e">
        <f>VLOOKUP($D158,[3]Listas!$E$2:$F$11,2,FALSE)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VLOOKUP($B159,[3]Listas!$A$2:$B$5,2,FALSE)</f>
        <v>#N/A</v>
      </c>
      <c r="D159" s="129"/>
      <c r="E159" s="131" t="e">
        <f>VLOOKUP($D159,[3]Listas!$E$2:$F$11,2,FALSE)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VLOOKUP($B160,[3]Listas!$A$2:$B$5,2,FALSE)</f>
        <v>#N/A</v>
      </c>
      <c r="D160" s="129"/>
      <c r="E160" s="131" t="e">
        <f>VLOOKUP($D160,[3]Listas!$E$2:$F$11,2,FALSE)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VLOOKUP($B161,[3]Listas!$A$2:$B$5,2,FALSE)</f>
        <v>#N/A</v>
      </c>
      <c r="D161" s="129"/>
      <c r="E161" s="131" t="e">
        <f>VLOOKUP($D161,[3]Listas!$E$2:$F$11,2,FALSE)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VLOOKUP($B162,[3]Listas!$A$2:$B$5,2,FALSE)</f>
        <v>#N/A</v>
      </c>
      <c r="D162" s="129"/>
      <c r="E162" s="131" t="e">
        <f>VLOOKUP($D162,[3]Listas!$E$2:$F$11,2,FALSE)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VLOOKUP($B163,[3]Listas!$A$2:$B$5,2,FALSE)</f>
        <v>#N/A</v>
      </c>
      <c r="D163" s="129"/>
      <c r="E163" s="131" t="e">
        <f>VLOOKUP($D163,[3]Listas!$E$2:$F$11,2,FALSE)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VLOOKUP($B164,[3]Listas!$A$2:$B$5,2,FALSE)</f>
        <v>#N/A</v>
      </c>
      <c r="D164" s="129"/>
      <c r="E164" s="131" t="e">
        <f>VLOOKUP($D164,[3]Listas!$E$2:$F$11,2,FALSE)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VLOOKUP($B165,[3]Listas!$A$2:$B$5,2,FALSE)</f>
        <v>#N/A</v>
      </c>
      <c r="D165" s="129"/>
      <c r="E165" s="131" t="e">
        <f>VLOOKUP($D165,[3]Listas!$E$2:$F$11,2,FALSE)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VLOOKUP($B166,[3]Listas!$A$2:$B$5,2,FALSE)</f>
        <v>#N/A</v>
      </c>
      <c r="D166" s="129"/>
      <c r="E166" s="131" t="e">
        <f>VLOOKUP($D166,[3]Listas!$E$2:$F$11,2,FALSE)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VLOOKUP($B167,[3]Listas!$A$2:$B$5,2,FALSE)</f>
        <v>#N/A</v>
      </c>
      <c r="D167" s="129"/>
      <c r="E167" s="131" t="e">
        <f>VLOOKUP($D167,[3]Listas!$E$2:$F$11,2,FALSE)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VLOOKUP($B168,[3]Listas!$A$2:$B$5,2,FALSE)</f>
        <v>#N/A</v>
      </c>
      <c r="D168" s="129"/>
      <c r="E168" s="131" t="e">
        <f>VLOOKUP($D168,[3]Listas!$E$2:$F$11,2,FALSE)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VLOOKUP($B169,[3]Listas!$A$2:$B$5,2,FALSE)</f>
        <v>#N/A</v>
      </c>
      <c r="D169" s="129"/>
      <c r="E169" s="131" t="e">
        <f>VLOOKUP($D169,[3]Listas!$E$2:$F$11,2,FALSE)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VLOOKUP($B170,[3]Listas!$A$2:$B$5,2,FALSE)</f>
        <v>#N/A</v>
      </c>
      <c r="D170" s="129"/>
      <c r="E170" s="131" t="e">
        <f>VLOOKUP($D170,[3]Listas!$E$2:$F$11,2,FALSE)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VLOOKUP($B171,[3]Listas!$A$2:$B$5,2,FALSE)</f>
        <v>#N/A</v>
      </c>
      <c r="D171" s="129"/>
      <c r="E171" s="131" t="e">
        <f>VLOOKUP($D171,[3]Listas!$E$2:$F$11,2,FALSE)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VLOOKUP($B172,[3]Listas!$A$2:$B$5,2,FALSE)</f>
        <v>#N/A</v>
      </c>
      <c r="D172" s="129"/>
      <c r="E172" s="131" t="e">
        <f>VLOOKUP($D172,[3]Listas!$E$2:$F$11,2,FALSE)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VLOOKUP($B173,[3]Listas!$A$2:$B$5,2,FALSE)</f>
        <v>#N/A</v>
      </c>
      <c r="D173" s="129"/>
      <c r="E173" s="131" t="e">
        <f>VLOOKUP($D173,[3]Listas!$E$2:$F$11,2,FALSE)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3.xml><?xml version="1.0" encoding="utf-8"?>
<ds:datastoreItem xmlns:ds="http://schemas.openxmlformats.org/officeDocument/2006/customXml" ds:itemID="{1D8A36C0-BF29-4DBF-818E-49D0CBD1C9F9}"/>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2023-10-17T14:45:00Z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